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 tabRatio="629"/>
  </bookViews>
  <sheets>
    <sheet name="Меню по дням" sheetId="12" r:id="rId1"/>
    <sheet name="день 1" sheetId="1" r:id="rId2"/>
    <sheet name="день 2" sheetId="8" r:id="rId3"/>
    <sheet name="день 3" sheetId="17" r:id="rId4"/>
    <sheet name="день 4" sheetId="19" r:id="rId5"/>
    <sheet name="день 5" sheetId="20" r:id="rId6"/>
    <sheet name="день 6" sheetId="21" r:id="rId7"/>
    <sheet name="день 7" sheetId="23" r:id="rId8"/>
    <sheet name="день 8" sheetId="24" r:id="rId9"/>
    <sheet name="день 9" sheetId="25" r:id="rId10"/>
    <sheet name="день 10" sheetId="26" r:id="rId11"/>
  </sheets>
  <calcPr calcId="152511"/>
</workbook>
</file>

<file path=xl/calcChain.xml><?xml version="1.0" encoding="utf-8"?>
<calcChain xmlns="http://schemas.openxmlformats.org/spreadsheetml/2006/main">
  <c r="D8" i="25" l="1"/>
  <c r="G8" i="19" l="1"/>
  <c r="F8" i="26" l="1"/>
  <c r="E8" i="26"/>
  <c r="D8" i="26"/>
  <c r="C11" i="26"/>
  <c r="D11" i="26"/>
  <c r="E11" i="26"/>
  <c r="F11" i="26"/>
  <c r="H11" i="26"/>
  <c r="F13" i="26"/>
  <c r="G13" i="26"/>
  <c r="C14" i="26"/>
  <c r="D14" i="26"/>
  <c r="E14" i="26"/>
  <c r="F14" i="26"/>
  <c r="H14" i="26"/>
  <c r="H20" i="24"/>
  <c r="F20" i="24"/>
  <c r="E20" i="24"/>
  <c r="G20" i="24" s="1"/>
  <c r="D20" i="24"/>
  <c r="H19" i="23"/>
  <c r="F19" i="23"/>
  <c r="E19" i="23"/>
  <c r="D19" i="23"/>
  <c r="G14" i="26" l="1"/>
  <c r="G8" i="26"/>
  <c r="G11" i="26"/>
  <c r="G19" i="23"/>
  <c r="G19" i="19"/>
  <c r="G8" i="24"/>
  <c r="G20" i="8"/>
  <c r="C26" i="26" l="1"/>
  <c r="D26" i="26"/>
  <c r="E26" i="26"/>
  <c r="F26" i="26"/>
  <c r="G26" i="26"/>
  <c r="H26" i="26"/>
  <c r="C24" i="17"/>
  <c r="C27" i="8"/>
  <c r="D27" i="8"/>
  <c r="E27" i="8"/>
  <c r="F27" i="8"/>
  <c r="G27" i="8"/>
  <c r="H19" i="21" l="1"/>
  <c r="F19" i="21"/>
  <c r="E19" i="21"/>
  <c r="G19" i="21" s="1"/>
  <c r="D19" i="21"/>
  <c r="H17" i="19"/>
  <c r="F17" i="19"/>
  <c r="E17" i="19"/>
  <c r="G17" i="19" s="1"/>
  <c r="D17" i="19"/>
  <c r="C13" i="19"/>
  <c r="D13" i="19"/>
  <c r="E13" i="19"/>
  <c r="F13" i="19"/>
  <c r="H13" i="19"/>
  <c r="D15" i="19"/>
  <c r="E15" i="19"/>
  <c r="F15" i="19"/>
  <c r="G15" i="19"/>
  <c r="H15" i="19"/>
  <c r="D17" i="24"/>
  <c r="E17" i="24"/>
  <c r="F17" i="24"/>
  <c r="H17" i="24"/>
  <c r="G13" i="19" l="1"/>
  <c r="G17" i="24"/>
  <c r="C10" i="23" l="1"/>
  <c r="C13" i="23"/>
  <c r="C21" i="23"/>
  <c r="C25" i="23"/>
  <c r="C14" i="1" l="1"/>
  <c r="D14" i="1"/>
  <c r="E14" i="1"/>
  <c r="F14" i="1"/>
  <c r="H14" i="1"/>
  <c r="D18" i="1"/>
  <c r="E18" i="1"/>
  <c r="F18" i="1"/>
  <c r="H18" i="1"/>
  <c r="D22" i="1"/>
  <c r="E22" i="1"/>
  <c r="F22" i="1"/>
  <c r="C23" i="1"/>
  <c r="G18" i="1" l="1"/>
  <c r="G22" i="1"/>
  <c r="D23" i="1"/>
  <c r="H23" i="1"/>
  <c r="F23" i="1"/>
  <c r="E23" i="1"/>
  <c r="G23" i="1" l="1"/>
  <c r="C31" i="12"/>
  <c r="H22" i="17"/>
  <c r="H24" i="17" s="1"/>
  <c r="F22" i="17"/>
  <c r="F24" i="17" s="1"/>
  <c r="E22" i="17"/>
  <c r="E24" i="17" s="1"/>
  <c r="D22" i="17"/>
  <c r="D24" i="17" s="1"/>
  <c r="C23" i="8" l="1"/>
  <c r="G25" i="24"/>
  <c r="H17" i="26"/>
  <c r="F17" i="26"/>
  <c r="E17" i="26"/>
  <c r="D17" i="26"/>
  <c r="C21" i="26"/>
  <c r="F20" i="26"/>
  <c r="E20" i="26"/>
  <c r="D20" i="26"/>
  <c r="C26" i="25"/>
  <c r="H24" i="25"/>
  <c r="H26" i="25" s="1"/>
  <c r="F24" i="25"/>
  <c r="F26" i="25" s="1"/>
  <c r="E24" i="25"/>
  <c r="E26" i="25" s="1"/>
  <c r="D24" i="25"/>
  <c r="D26" i="25" s="1"/>
  <c r="F21" i="25"/>
  <c r="E21" i="25"/>
  <c r="D21" i="25"/>
  <c r="H14" i="25"/>
  <c r="F14" i="25"/>
  <c r="E14" i="25"/>
  <c r="D14" i="25"/>
  <c r="C14" i="25"/>
  <c r="H11" i="25"/>
  <c r="C11" i="25"/>
  <c r="G10" i="25"/>
  <c r="G9" i="25"/>
  <c r="F8" i="25"/>
  <c r="E8" i="25"/>
  <c r="H24" i="24"/>
  <c r="H26" i="24" s="1"/>
  <c r="F24" i="24"/>
  <c r="F26" i="24" s="1"/>
  <c r="E24" i="24"/>
  <c r="E26" i="24" s="1"/>
  <c r="D24" i="24"/>
  <c r="D26" i="24" s="1"/>
  <c r="F10" i="24"/>
  <c r="D10" i="24"/>
  <c r="C26" i="24"/>
  <c r="C22" i="24"/>
  <c r="F21" i="24"/>
  <c r="E21" i="24"/>
  <c r="D21" i="24"/>
  <c r="H13" i="24"/>
  <c r="E13" i="24"/>
  <c r="D13" i="24"/>
  <c r="C13" i="24"/>
  <c r="F12" i="24"/>
  <c r="F13" i="24" s="1"/>
  <c r="H10" i="24"/>
  <c r="C10" i="24"/>
  <c r="G9" i="24"/>
  <c r="E10" i="24"/>
  <c r="H24" i="23"/>
  <c r="H25" i="23" s="1"/>
  <c r="G24" i="23"/>
  <c r="F25" i="23"/>
  <c r="E25" i="23"/>
  <c r="D25" i="23"/>
  <c r="F20" i="23"/>
  <c r="E20" i="23"/>
  <c r="D20" i="23"/>
  <c r="G20" i="26" l="1"/>
  <c r="G8" i="25"/>
  <c r="G21" i="25"/>
  <c r="E11" i="25"/>
  <c r="F11" i="25"/>
  <c r="G14" i="25"/>
  <c r="G21" i="24"/>
  <c r="G20" i="23"/>
  <c r="G17" i="26"/>
  <c r="D11" i="25"/>
  <c r="D22" i="25"/>
  <c r="F22" i="25"/>
  <c r="H22" i="25"/>
  <c r="H28" i="25" s="1"/>
  <c r="F22" i="24"/>
  <c r="F28" i="24" s="1"/>
  <c r="H22" i="24"/>
  <c r="H28" i="24" s="1"/>
  <c r="E22" i="24"/>
  <c r="E28" i="24" s="1"/>
  <c r="D22" i="24"/>
  <c r="D28" i="24" s="1"/>
  <c r="E21" i="26"/>
  <c r="E28" i="26" s="1"/>
  <c r="F21" i="26"/>
  <c r="F28" i="26" s="1"/>
  <c r="H21" i="26"/>
  <c r="H28" i="26" s="1"/>
  <c r="D21" i="26"/>
  <c r="E22" i="25"/>
  <c r="G24" i="25"/>
  <c r="G26" i="25" s="1"/>
  <c r="G13" i="24"/>
  <c r="G10" i="24"/>
  <c r="G12" i="24"/>
  <c r="G24" i="24"/>
  <c r="G25" i="23"/>
  <c r="C20" i="17"/>
  <c r="F19" i="17"/>
  <c r="E19" i="17"/>
  <c r="D19" i="17"/>
  <c r="H13" i="23"/>
  <c r="F13" i="23"/>
  <c r="E13" i="23"/>
  <c r="D13" i="23"/>
  <c r="H10" i="23"/>
  <c r="G9" i="23"/>
  <c r="C28" i="21"/>
  <c r="H28" i="21"/>
  <c r="D28" i="21"/>
  <c r="C24" i="21"/>
  <c r="D23" i="21"/>
  <c r="E23" i="21"/>
  <c r="F23" i="21"/>
  <c r="H7" i="21"/>
  <c r="H12" i="21" s="1"/>
  <c r="F7" i="21"/>
  <c r="E7" i="21"/>
  <c r="D7" i="21"/>
  <c r="H15" i="21"/>
  <c r="E15" i="21"/>
  <c r="D15" i="21"/>
  <c r="C15" i="21"/>
  <c r="F14" i="21"/>
  <c r="F15" i="21" s="1"/>
  <c r="C12" i="21"/>
  <c r="F8" i="21"/>
  <c r="E8" i="21"/>
  <c r="D8" i="21"/>
  <c r="C25" i="20"/>
  <c r="H25" i="20"/>
  <c r="E25" i="20"/>
  <c r="H19" i="20"/>
  <c r="F19" i="20"/>
  <c r="E19" i="20"/>
  <c r="D19" i="20"/>
  <c r="H17" i="20"/>
  <c r="F17" i="20"/>
  <c r="E17" i="20"/>
  <c r="D17" i="20"/>
  <c r="H11" i="20"/>
  <c r="C21" i="20"/>
  <c r="F20" i="20"/>
  <c r="E20" i="20"/>
  <c r="D20" i="20"/>
  <c r="H14" i="20"/>
  <c r="F14" i="20"/>
  <c r="E14" i="20"/>
  <c r="D14" i="20"/>
  <c r="C14" i="20"/>
  <c r="C11" i="20"/>
  <c r="C25" i="19"/>
  <c r="H25" i="19"/>
  <c r="F25" i="19"/>
  <c r="E25" i="19"/>
  <c r="D25" i="19"/>
  <c r="C21" i="19"/>
  <c r="F20" i="19"/>
  <c r="E20" i="19"/>
  <c r="D20" i="19"/>
  <c r="D28" i="26" l="1"/>
  <c r="G21" i="26"/>
  <c r="G28" i="26" s="1"/>
  <c r="F28" i="25"/>
  <c r="G11" i="25"/>
  <c r="D28" i="25"/>
  <c r="E28" i="25"/>
  <c r="F10" i="23"/>
  <c r="G13" i="23"/>
  <c r="E10" i="23"/>
  <c r="E11" i="20"/>
  <c r="H21" i="20"/>
  <c r="H27" i="20" s="1"/>
  <c r="D11" i="20"/>
  <c r="F11" i="20"/>
  <c r="F21" i="20"/>
  <c r="G20" i="19"/>
  <c r="E12" i="21"/>
  <c r="F12" i="21"/>
  <c r="G8" i="21"/>
  <c r="D12" i="21"/>
  <c r="G23" i="21"/>
  <c r="G22" i="24"/>
  <c r="D25" i="20"/>
  <c r="E24" i="21"/>
  <c r="F28" i="21"/>
  <c r="G26" i="24"/>
  <c r="F24" i="21"/>
  <c r="G14" i="20"/>
  <c r="G28" i="21"/>
  <c r="D10" i="23"/>
  <c r="F21" i="23"/>
  <c r="G19" i="20"/>
  <c r="F25" i="20"/>
  <c r="H24" i="21"/>
  <c r="H30" i="21" s="1"/>
  <c r="G22" i="25"/>
  <c r="H21" i="23"/>
  <c r="H27" i="23" s="1"/>
  <c r="G19" i="17"/>
  <c r="E21" i="20"/>
  <c r="G20" i="20"/>
  <c r="D24" i="21"/>
  <c r="E28" i="21"/>
  <c r="D21" i="23"/>
  <c r="E21" i="23"/>
  <c r="G22" i="17"/>
  <c r="G24" i="17" s="1"/>
  <c r="G15" i="21"/>
  <c r="G7" i="21"/>
  <c r="G14" i="21"/>
  <c r="G17" i="20"/>
  <c r="D21" i="20"/>
  <c r="G25" i="20"/>
  <c r="G25" i="19"/>
  <c r="D30" i="21" l="1"/>
  <c r="G12" i="21"/>
  <c r="G28" i="25"/>
  <c r="E27" i="23"/>
  <c r="G28" i="24"/>
  <c r="G10" i="23"/>
  <c r="F27" i="23"/>
  <c r="E27" i="20"/>
  <c r="D27" i="20"/>
  <c r="G11" i="20"/>
  <c r="F27" i="20"/>
  <c r="F30" i="21"/>
  <c r="E30" i="21"/>
  <c r="D27" i="23"/>
  <c r="G24" i="21"/>
  <c r="G21" i="23"/>
  <c r="G21" i="20"/>
  <c r="G30" i="21" l="1"/>
  <c r="G27" i="23"/>
  <c r="G27" i="20"/>
  <c r="H7" i="19" l="1"/>
  <c r="H10" i="19" s="1"/>
  <c r="F7" i="19"/>
  <c r="E7" i="19"/>
  <c r="D7" i="19"/>
  <c r="H21" i="19"/>
  <c r="F21" i="19"/>
  <c r="E21" i="19"/>
  <c r="C10" i="19"/>
  <c r="D20" i="17"/>
  <c r="E10" i="19" l="1"/>
  <c r="E27" i="19" s="1"/>
  <c r="F10" i="19"/>
  <c r="F27" i="19" s="1"/>
  <c r="E20" i="17"/>
  <c r="H20" i="17"/>
  <c r="F20" i="17"/>
  <c r="D21" i="19"/>
  <c r="H27" i="19"/>
  <c r="D10" i="19"/>
  <c r="G7" i="19"/>
  <c r="G21" i="19"/>
  <c r="G20" i="17" l="1"/>
  <c r="G10" i="19"/>
  <c r="G27" i="19" s="1"/>
  <c r="D27" i="19"/>
  <c r="H13" i="17"/>
  <c r="E13" i="17"/>
  <c r="D13" i="17"/>
  <c r="C13" i="17"/>
  <c r="H10" i="17"/>
  <c r="H26" i="17" s="1"/>
  <c r="C10" i="17"/>
  <c r="F10" i="17"/>
  <c r="E10" i="17"/>
  <c r="E26" i="17" s="1"/>
  <c r="D10" i="17"/>
  <c r="D26" i="17" s="1"/>
  <c r="F21" i="8"/>
  <c r="F22" i="8"/>
  <c r="D21" i="8"/>
  <c r="E21" i="8"/>
  <c r="H21" i="8"/>
  <c r="D22" i="8"/>
  <c r="E22" i="8"/>
  <c r="F13" i="17" l="1"/>
  <c r="G13" i="17" s="1"/>
  <c r="G21" i="8"/>
  <c r="G22" i="8"/>
  <c r="G10" i="17"/>
  <c r="I37" i="12"/>
  <c r="C37" i="12"/>
  <c r="I36" i="12"/>
  <c r="C36" i="12"/>
  <c r="I35" i="12"/>
  <c r="C35" i="12"/>
  <c r="I34" i="12"/>
  <c r="C34" i="12"/>
  <c r="I33" i="12"/>
  <c r="C33" i="12"/>
  <c r="I32" i="12"/>
  <c r="C32" i="12"/>
  <c r="I31" i="12"/>
  <c r="G26" i="17" l="1"/>
  <c r="F26" i="17"/>
  <c r="H14" i="8"/>
  <c r="E14" i="8"/>
  <c r="D14" i="8"/>
  <c r="C14" i="8"/>
  <c r="F14" i="8"/>
  <c r="H11" i="8"/>
  <c r="C11" i="8"/>
  <c r="F8" i="8"/>
  <c r="E8" i="8"/>
  <c r="D8" i="8"/>
  <c r="H27" i="1"/>
  <c r="C27" i="1"/>
  <c r="F27" i="1"/>
  <c r="E27" i="1"/>
  <c r="G23" i="8" l="1"/>
  <c r="G8" i="8"/>
  <c r="E11" i="8"/>
  <c r="D11" i="8"/>
  <c r="F11" i="8"/>
  <c r="D23" i="8"/>
  <c r="E23" i="8"/>
  <c r="F23" i="8"/>
  <c r="H23" i="8"/>
  <c r="H29" i="8" s="1"/>
  <c r="G14" i="8"/>
  <c r="D27" i="1"/>
  <c r="G27" i="1"/>
  <c r="G29" i="8" l="1"/>
  <c r="D29" i="8"/>
  <c r="F29" i="8"/>
  <c r="E29" i="8"/>
  <c r="H11" i="1"/>
  <c r="C11" i="1" l="1"/>
  <c r="H29" i="1" l="1"/>
  <c r="F11" i="1" l="1"/>
  <c r="F29" i="1" s="1"/>
  <c r="E11" i="1"/>
  <c r="E29" i="1" s="1"/>
  <c r="D11" i="1"/>
  <c r="D29" i="1" s="1"/>
  <c r="G11" i="1" l="1"/>
  <c r="G29" i="1" s="1"/>
</calcChain>
</file>

<file path=xl/sharedStrings.xml><?xml version="1.0" encoding="utf-8"?>
<sst xmlns="http://schemas.openxmlformats.org/spreadsheetml/2006/main" count="574" uniqueCount="204">
  <si>
    <t>№ рец.</t>
  </si>
  <si>
    <t>Наименование блюда</t>
  </si>
  <si>
    <t>Завтрак</t>
  </si>
  <si>
    <t>Обед</t>
  </si>
  <si>
    <t>Полдник</t>
  </si>
  <si>
    <t>День</t>
  </si>
  <si>
    <t>Закуска</t>
  </si>
  <si>
    <t>Каша</t>
  </si>
  <si>
    <t>2 завтрак</t>
  </si>
  <si>
    <t>Суп</t>
  </si>
  <si>
    <t>Гарнир</t>
  </si>
  <si>
    <t>Курица</t>
  </si>
  <si>
    <t>Рыба</t>
  </si>
  <si>
    <t>Выпечка</t>
  </si>
  <si>
    <t>Фрукт</t>
  </si>
  <si>
    <t>Напиток</t>
  </si>
  <si>
    <t xml:space="preserve">1 день </t>
  </si>
  <si>
    <t xml:space="preserve">2 день 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</si>
  <si>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</si>
  <si>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</si>
  <si>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</si>
  <si>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</si>
  <si>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</si>
  <si>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</si>
  <si>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</si>
  <si>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</si>
  <si>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2-ой завтрак</t>
  </si>
  <si>
    <t>Прием пищи</t>
  </si>
  <si>
    <t>%</t>
  </si>
  <si>
    <t>завтрак</t>
  </si>
  <si>
    <t>обед</t>
  </si>
  <si>
    <t>полдник</t>
  </si>
  <si>
    <t>Какао с молоком</t>
  </si>
  <si>
    <t>Жиры,гр.</t>
  </si>
  <si>
    <t>Белки,гр.</t>
  </si>
  <si>
    <t>Углеводы,гр.</t>
  </si>
  <si>
    <t>Энергетическая ценность (ккал)</t>
  </si>
  <si>
    <t>Витамин С</t>
  </si>
  <si>
    <t>Выход,гр.</t>
  </si>
  <si>
    <t>Пищевые вещества.</t>
  </si>
  <si>
    <t>ЗАВТРАК</t>
  </si>
  <si>
    <t>ОБЕД</t>
  </si>
  <si>
    <t>День недели: понедельник.</t>
  </si>
  <si>
    <t>сок фруктовый</t>
  </si>
  <si>
    <t>какао с молоком</t>
  </si>
  <si>
    <t>Ясли (1-3 г.)</t>
  </si>
  <si>
    <t>Сад (3-7 г.)</t>
  </si>
  <si>
    <t>Сметана (для отпуска блюда)</t>
  </si>
  <si>
    <t>Хлеб ржано-пшеничный</t>
  </si>
  <si>
    <t>ИТОГО ЗА ДЕНЬ:</t>
  </si>
  <si>
    <t>ПОЛДНИК</t>
  </si>
  <si>
    <t>чай с сахаром</t>
  </si>
  <si>
    <t>картофельное пюре</t>
  </si>
  <si>
    <t>котлета рыбная</t>
  </si>
  <si>
    <t>компот из сх/фр</t>
  </si>
  <si>
    <t>напиток из шиповника</t>
  </si>
  <si>
    <t>ИТОГО ПОЛДНИК:</t>
  </si>
  <si>
    <t>ИТОГО  ЗАВТРАК:</t>
  </si>
  <si>
    <t>ИТОГО  2-ой ЗАВТРАК:</t>
  </si>
  <si>
    <t>ИТОГО  ОБЕД:</t>
  </si>
  <si>
    <t>День недели: вторник.</t>
  </si>
  <si>
    <t xml:space="preserve">Сыр порциями </t>
  </si>
  <si>
    <t>икра кабачковая</t>
  </si>
  <si>
    <t>Пюре картофельное</t>
  </si>
  <si>
    <t>Компот из сушеных фруктов</t>
  </si>
  <si>
    <t>350-450гр.</t>
  </si>
  <si>
    <t>450-550гр.</t>
  </si>
  <si>
    <t>200-250гр.</t>
  </si>
  <si>
    <t>400-550гр.</t>
  </si>
  <si>
    <t>600-800гр.</t>
  </si>
  <si>
    <t>250-350гр.</t>
  </si>
  <si>
    <t xml:space="preserve">Вес 1 прием </t>
  </si>
  <si>
    <t>Напиток из плодов шивовника</t>
  </si>
  <si>
    <t>йогурт</t>
  </si>
  <si>
    <t>чай с молоком</t>
  </si>
  <si>
    <t>компот из кураги</t>
  </si>
  <si>
    <t>бутеброд с повидлом</t>
  </si>
  <si>
    <t>каша пшенная</t>
  </si>
  <si>
    <t>Мясо (гов.)</t>
  </si>
  <si>
    <t>ватрушка с творогом</t>
  </si>
  <si>
    <t>Закуска (Замена)</t>
  </si>
  <si>
    <t>борщ с картофелем</t>
  </si>
  <si>
    <t>День недели: среда.</t>
  </si>
  <si>
    <t>Бутерброд с повидлом</t>
  </si>
  <si>
    <t>Кофейный напиток с молоком</t>
  </si>
  <si>
    <t>День недели: четверг.</t>
  </si>
  <si>
    <t>Суп молочный с макаронными изделиями</t>
  </si>
  <si>
    <t>День недели: пятница.</t>
  </si>
  <si>
    <t>Неделя: первая, третья.</t>
  </si>
  <si>
    <t>Неделя: вторая, четвертая.</t>
  </si>
  <si>
    <t>36-42</t>
  </si>
  <si>
    <t>40-47</t>
  </si>
  <si>
    <t>174-203</t>
  </si>
  <si>
    <t>1200-1400</t>
  </si>
  <si>
    <t>РЕКОМЕНДУЕТСЯ:</t>
  </si>
  <si>
    <t>Компот из кураги</t>
  </si>
  <si>
    <t>Омлет натуральный с маслом</t>
  </si>
  <si>
    <t>"Гребешок" из дрожжевого теста</t>
  </si>
  <si>
    <t>29-36</t>
  </si>
  <si>
    <t>Суп картофельный с рыбными фрикадельками</t>
  </si>
  <si>
    <t xml:space="preserve">Примерное меню разработано по Сборнику технических нормативов, рецептур блюд и кулинарных изделий для организации питания детей в дошкольных </t>
  </si>
  <si>
    <t>организациях Удмуртский Республики. Ижевск 2013 г.</t>
  </si>
  <si>
    <r>
      <rPr>
        <sz val="10"/>
        <color theme="1"/>
        <rFont val="Calibri"/>
        <family val="2"/>
        <charset val="204"/>
      </rPr>
      <t>*</t>
    </r>
    <r>
      <rPr>
        <sz val="10"/>
        <color theme="1"/>
        <rFont val="Calibri"/>
        <family val="2"/>
        <charset val="204"/>
        <scheme val="minor"/>
      </rPr>
      <t>Сборник рецептур и кулинарных изделий для предприятий общественного питания при общеобразовательных школах. "Хлебпродинформ" Москва 2004 г.</t>
    </r>
  </si>
  <si>
    <t>размер порции</t>
  </si>
  <si>
    <t>винегрет</t>
  </si>
  <si>
    <t>Винегрет</t>
  </si>
  <si>
    <t>салат из свеклы с сыром</t>
  </si>
  <si>
    <t>сдоба обыкновенная</t>
  </si>
  <si>
    <t>хлеб пшеничный</t>
  </si>
  <si>
    <t>омлет натуральный с маслом</t>
  </si>
  <si>
    <t>кефир</t>
  </si>
  <si>
    <t>пудинг из творога со сгущенкой</t>
  </si>
  <si>
    <t>суп гороховый</t>
  </si>
  <si>
    <t>котлета куриная</t>
  </si>
  <si>
    <t>щи из свежей капусты с картофелем</t>
  </si>
  <si>
    <t>Возрастная катекогия: (3-7 г.)</t>
  </si>
  <si>
    <t xml:space="preserve">бутерброд с маслом </t>
  </si>
  <si>
    <t>бананы</t>
  </si>
  <si>
    <t>компот из свежих яблок</t>
  </si>
  <si>
    <t>каша пшеничная</t>
  </si>
  <si>
    <t>котлета "Загадка"</t>
  </si>
  <si>
    <t>рыба тушеная с овощами</t>
  </si>
  <si>
    <t xml:space="preserve">гребешок из дрожжевого теста </t>
  </si>
  <si>
    <t>жаркое по-домашнему</t>
  </si>
  <si>
    <t>салат "Удмуртский"</t>
  </si>
  <si>
    <t>Салат "Тазалык" (удмуртское блюдо)</t>
  </si>
  <si>
    <t>сыр порциями</t>
  </si>
  <si>
    <t>макароны отварные с маслом</t>
  </si>
  <si>
    <t>суп молочный с лапшой</t>
  </si>
  <si>
    <t>пуштыешид    (удм. блюдо)</t>
  </si>
  <si>
    <t>пудинг творожный со сгущенкой</t>
  </si>
  <si>
    <t>груши</t>
  </si>
  <si>
    <t>сыр</t>
  </si>
  <si>
    <t>Салат "Удмуртский" (удм. Блюдо)</t>
  </si>
  <si>
    <t>каша пшеничная молочная жидкая</t>
  </si>
  <si>
    <t xml:space="preserve"> </t>
  </si>
  <si>
    <t>компот из сухофруктов</t>
  </si>
  <si>
    <t>бутерброд с маслом сливочным</t>
  </si>
  <si>
    <t xml:space="preserve">Каша манная жидкая с сахаром и маслом </t>
  </si>
  <si>
    <t xml:space="preserve">борщ с картофелем </t>
  </si>
  <si>
    <t>каша манная жидкая с сахаром и маслом</t>
  </si>
  <si>
    <t>сметана (для отпуска блюда)</t>
  </si>
  <si>
    <t xml:space="preserve">каша рисовая молочная жидкая </t>
  </si>
  <si>
    <t>Пуштыешыд (удм. блюдо)</t>
  </si>
  <si>
    <t>запеканка из творога со сгущенным молоком</t>
  </si>
  <si>
    <t>плов с мясом</t>
  </si>
  <si>
    <t>каша вязкая молочная "Дружба"</t>
  </si>
  <si>
    <t>суп картофельный с клецками</t>
  </si>
  <si>
    <t>рассольник ленинградский</t>
  </si>
  <si>
    <t>кофейный напиток с молоком</t>
  </si>
  <si>
    <t>пюре из бобовых с маслом</t>
  </si>
  <si>
    <t>молоко кипяченое</t>
  </si>
  <si>
    <t>каша рисовая молочная жидкая</t>
  </si>
  <si>
    <t>каша манная жидкая с маслом</t>
  </si>
  <si>
    <t>салат "Тазалык" (удм. блюдо)</t>
  </si>
  <si>
    <t>суп картофельный с макаронными изделиями</t>
  </si>
  <si>
    <t xml:space="preserve">каша манная жидкая </t>
  </si>
  <si>
    <t>мясо тушеное с овощами в соусе</t>
  </si>
  <si>
    <t>суп картофельный с рыбными фрикадельками</t>
  </si>
  <si>
    <t>каша гречневая молочная</t>
  </si>
  <si>
    <t>свекла с сыром</t>
  </si>
  <si>
    <t>гуляш</t>
  </si>
  <si>
    <t>компот из курагип</t>
  </si>
  <si>
    <t>булочка веснушка</t>
  </si>
  <si>
    <t>запеканка из творога со сгущенкой</t>
  </si>
  <si>
    <t xml:space="preserve">кофейный напиток </t>
  </si>
  <si>
    <t>фрукты свежие</t>
  </si>
  <si>
    <t>нарезка огурцы</t>
  </si>
  <si>
    <t>голубцы "Уралочка" (удм. Блюдо)</t>
  </si>
  <si>
    <t>плов из мясо</t>
  </si>
  <si>
    <t>напиток из щиповника</t>
  </si>
  <si>
    <t>каша "Дружба"</t>
  </si>
  <si>
    <t>кофейный напиток</t>
  </si>
  <si>
    <t>горошек зеленый консервированный</t>
  </si>
  <si>
    <t>яйцо отварное</t>
  </si>
  <si>
    <t>салат "Сезонный"</t>
  </si>
  <si>
    <t>гороховое пюре</t>
  </si>
  <si>
    <t>тефтели</t>
  </si>
  <si>
    <t>салат из свежей капусты</t>
  </si>
  <si>
    <t>суп гороховый.</t>
  </si>
  <si>
    <t>каша гречневая</t>
  </si>
  <si>
    <t>молоко</t>
  </si>
  <si>
    <t>яйцо отварноес икрой кабачковой</t>
  </si>
  <si>
    <t>каша гречневая с сахаром и маслом</t>
  </si>
  <si>
    <t>яблоки свежие</t>
  </si>
  <si>
    <t>гуляш из мяса</t>
  </si>
  <si>
    <t>булочка "Веснушка</t>
  </si>
  <si>
    <t>Сезон: весна-лето</t>
  </si>
  <si>
    <t>Сок фруктовый</t>
  </si>
  <si>
    <t>27.84</t>
  </si>
  <si>
    <t>щи из свежей капусты</t>
  </si>
  <si>
    <t>огурцы свежие порционно</t>
  </si>
  <si>
    <t>голубцы "Уралочка"</t>
  </si>
  <si>
    <t>Мясо тушеное с овощамит в соусе</t>
  </si>
  <si>
    <t>Чай с молоком</t>
  </si>
  <si>
    <t>напиток из плодов шиповника</t>
  </si>
  <si>
    <t>пюре картофельное</t>
  </si>
  <si>
    <t>тефтели мясные</t>
  </si>
  <si>
    <t>салат из белокачанной капусты</t>
  </si>
  <si>
    <t>каша гречневая вязкая с маслом</t>
  </si>
  <si>
    <t>суп молочный с макаронными изделиями</t>
  </si>
  <si>
    <t>зеленый горошек консервированный</t>
  </si>
  <si>
    <t>компот из сушеных фруктов</t>
  </si>
  <si>
    <t>27,,845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</si>
</sst>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u/>
      <sz val="9"/>
      <color rgb="FF7030A0"/>
      <name val="Calibri"/>
      <family val="2"/>
      <charset val="204"/>
    </font>
    <font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47">
    <xf numFmtId="0" fontId="0" fillId="0" borderId="0" xfId="0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/>
    <xf numFmtId="0" fontId="8" fillId="0" borderId="1" xfId="0" applyFont="1" applyBorder="1" applyAlignment="1">
      <alignment horizontal="left"/>
    </xf>
    <xf numFmtId="0" fontId="1" fillId="0" borderId="23" xfId="0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0" xfId="0" applyAlignment="1">
      <alignment horizontal="center"/>
    </xf>
    <xf numFmtId="2" fontId="1" fillId="0" borderId="28" xfId="0" applyNumberFormat="1" applyFont="1" applyBorder="1" applyAlignment="1">
      <alignment horizontal="center"/>
    </xf>
    <xf numFmtId="0" fontId="0" fillId="0" borderId="0" xfId="0"/>
    <xf numFmtId="0" fontId="6" fillId="4" borderId="21" xfId="1" applyFont="1" applyFill="1" applyBorder="1" applyAlignment="1" applyProtection="1">
      <alignment horizontal="center" vertical="center"/>
    </xf>
    <xf numFmtId="0" fontId="6" fillId="4" borderId="13" xfId="1" applyFont="1" applyFill="1" applyBorder="1" applyAlignment="1" applyProtection="1">
      <alignment horizontal="center" vertical="center"/>
    </xf>
    <xf numFmtId="0" fontId="0" fillId="0" borderId="0" xfId="0"/>
    <xf numFmtId="0" fontId="8" fillId="0" borderId="0" xfId="0" applyFont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0" fillId="0" borderId="0" xfId="0"/>
    <xf numFmtId="0" fontId="10" fillId="0" borderId="0" xfId="0" applyFont="1" applyBorder="1"/>
    <xf numFmtId="164" fontId="0" fillId="0" borderId="0" xfId="0" applyNumberFormat="1" applyBorder="1" applyAlignment="1">
      <alignment horizontal="center"/>
    </xf>
    <xf numFmtId="0" fontId="0" fillId="0" borderId="0" xfId="0"/>
    <xf numFmtId="2" fontId="1" fillId="0" borderId="5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/>
    </xf>
    <xf numFmtId="0" fontId="6" fillId="4" borderId="16" xfId="1" applyFont="1" applyFill="1" applyBorder="1" applyAlignment="1" applyProtection="1">
      <alignment horizontal="center" vertical="center"/>
    </xf>
    <xf numFmtId="0" fontId="6" fillId="4" borderId="12" xfId="1" applyFont="1" applyFill="1" applyBorder="1" applyAlignment="1" applyProtection="1">
      <alignment horizontal="center" vertical="center"/>
    </xf>
    <xf numFmtId="0" fontId="0" fillId="0" borderId="0" xfId="0"/>
    <xf numFmtId="0" fontId="5" fillId="4" borderId="0" xfId="1" applyFont="1" applyFill="1" applyBorder="1" applyAlignment="1" applyProtection="1">
      <alignment horizontal="center" vertical="center"/>
    </xf>
    <xf numFmtId="0" fontId="6" fillId="4" borderId="0" xfId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/>
    <xf numFmtId="0" fontId="11" fillId="4" borderId="34" xfId="0" applyFont="1" applyFill="1" applyBorder="1" applyAlignment="1">
      <alignment horizontal="center" vertical="center" wrapText="1"/>
    </xf>
    <xf numFmtId="0" fontId="11" fillId="4" borderId="36" xfId="0" applyFont="1" applyFill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/>
    </xf>
    <xf numFmtId="0" fontId="1" fillId="0" borderId="34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8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/>
    <xf numFmtId="0" fontId="0" fillId="0" borderId="0" xfId="0"/>
    <xf numFmtId="0" fontId="8" fillId="4" borderId="1" xfId="0" applyFont="1" applyFill="1" applyBorder="1" applyAlignment="1">
      <alignment horizontal="left"/>
    </xf>
    <xf numFmtId="0" fontId="9" fillId="4" borderId="0" xfId="0" applyFont="1" applyFill="1" applyBorder="1" applyAlignment="1">
      <alignment horizontal="left"/>
    </xf>
    <xf numFmtId="0" fontId="9" fillId="4" borderId="0" xfId="0" applyFont="1" applyFill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9" fillId="4" borderId="33" xfId="0" applyFont="1" applyFill="1" applyBorder="1" applyAlignment="1">
      <alignment horizontal="left"/>
    </xf>
    <xf numFmtId="0" fontId="8" fillId="4" borderId="33" xfId="0" applyFont="1" applyFill="1" applyBorder="1" applyAlignment="1">
      <alignment horizontal="center"/>
    </xf>
    <xf numFmtId="0" fontId="9" fillId="4" borderId="33" xfId="0" applyFont="1" applyFill="1" applyBorder="1" applyAlignment="1">
      <alignment horizontal="center"/>
    </xf>
    <xf numFmtId="2" fontId="9" fillId="4" borderId="33" xfId="0" applyNumberFormat="1" applyFont="1" applyFill="1" applyBorder="1" applyAlignment="1">
      <alignment horizontal="center"/>
    </xf>
    <xf numFmtId="0" fontId="0" fillId="4" borderId="0" xfId="0" applyFill="1"/>
    <xf numFmtId="0" fontId="0" fillId="0" borderId="0" xfId="0" applyBorder="1" applyAlignment="1">
      <alignment horizontal="center" vertical="center"/>
    </xf>
    <xf numFmtId="2" fontId="10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/>
    </xf>
    <xf numFmtId="0" fontId="0" fillId="4" borderId="0" xfId="0" applyFill="1" applyBorder="1"/>
    <xf numFmtId="2" fontId="9" fillId="4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0" fillId="3" borderId="0" xfId="0" applyFill="1"/>
    <xf numFmtId="0" fontId="7" fillId="4" borderId="0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0" fontId="14" fillId="0" borderId="30" xfId="0" applyFont="1" applyBorder="1" applyAlignment="1"/>
    <xf numFmtId="0" fontId="14" fillId="0" borderId="0" xfId="0" applyFont="1" applyAlignment="1"/>
    <xf numFmtId="0" fontId="14" fillId="0" borderId="0" xfId="0" applyFont="1" applyBorder="1" applyAlignment="1"/>
    <xf numFmtId="0" fontId="8" fillId="0" borderId="0" xfId="0" applyFont="1" applyBorder="1" applyAlignment="1"/>
    <xf numFmtId="0" fontId="9" fillId="4" borderId="1" xfId="0" applyFon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164" fontId="8" fillId="4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164" fontId="12" fillId="0" borderId="3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/>
    </xf>
    <xf numFmtId="2" fontId="12" fillId="0" borderId="3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/>
    <xf numFmtId="2" fontId="8" fillId="0" borderId="1" xfId="0" applyNumberFormat="1" applyFont="1" applyFill="1" applyBorder="1" applyAlignment="1">
      <alignment horizontal="center"/>
    </xf>
    <xf numFmtId="2" fontId="8" fillId="0" borderId="3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2" fontId="9" fillId="0" borderId="1" xfId="0" applyNumberFormat="1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/>
    </xf>
    <xf numFmtId="2" fontId="9" fillId="0" borderId="4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164" fontId="8" fillId="0" borderId="3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/>
    <xf numFmtId="0" fontId="9" fillId="0" borderId="5" xfId="0" applyFont="1" applyFill="1" applyBorder="1" applyAlignment="1"/>
    <xf numFmtId="0" fontId="0" fillId="0" borderId="1" xfId="0" applyFill="1" applyBorder="1"/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4" borderId="41" xfId="1" applyFont="1" applyFill="1" applyBorder="1" applyAlignment="1" applyProtection="1">
      <alignment horizontal="center" vertical="center"/>
    </xf>
    <xf numFmtId="0" fontId="6" fillId="4" borderId="42" xfId="1" applyFont="1" applyFill="1" applyBorder="1" applyAlignment="1" applyProtection="1">
      <alignment horizontal="center" vertical="center"/>
    </xf>
    <xf numFmtId="0" fontId="7" fillId="0" borderId="34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0" fontId="7" fillId="4" borderId="16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4" borderId="22" xfId="1" applyFont="1" applyFill="1" applyBorder="1" applyAlignment="1" applyProtection="1">
      <alignment horizontal="center" vertical="center"/>
    </xf>
    <xf numFmtId="0" fontId="6" fillId="4" borderId="19" xfId="1" applyFont="1" applyFill="1" applyBorder="1" applyAlignment="1" applyProtection="1">
      <alignment horizontal="center" vertical="center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6" fillId="4" borderId="16" xfId="1" applyFont="1" applyFill="1" applyBorder="1" applyAlignment="1" applyProtection="1">
      <alignment horizontal="center" vertical="center" wrapText="1"/>
    </xf>
    <xf numFmtId="0" fontId="6" fillId="4" borderId="12" xfId="1" applyFont="1" applyFill="1" applyBorder="1" applyAlignment="1" applyProtection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1" fillId="4" borderId="34" xfId="0" applyFont="1" applyFill="1" applyBorder="1" applyAlignment="1">
      <alignment horizontal="center" vertical="center" wrapText="1"/>
    </xf>
    <xf numFmtId="0" fontId="11" fillId="4" borderId="36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2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5" fillId="4" borderId="15" xfId="1" applyFont="1" applyFill="1" applyBorder="1" applyAlignment="1" applyProtection="1">
      <alignment horizontal="center" vertical="center"/>
    </xf>
    <xf numFmtId="0" fontId="5" fillId="4" borderId="11" xfId="1" applyFont="1" applyFill="1" applyBorder="1" applyAlignment="1" applyProtection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wrapText="1"/>
    </xf>
    <xf numFmtId="0" fontId="7" fillId="0" borderId="19" xfId="0" applyFont="1" applyBorder="1" applyAlignment="1">
      <alignment horizontal="center" vertical="center" wrapText="1"/>
    </xf>
    <xf numFmtId="0" fontId="6" fillId="4" borderId="16" xfId="1" applyFont="1" applyFill="1" applyBorder="1" applyAlignment="1" applyProtection="1">
      <alignment horizontal="center" vertical="center"/>
    </xf>
    <xf numFmtId="0" fontId="6" fillId="4" borderId="12" xfId="1" applyFont="1" applyFill="1" applyBorder="1" applyAlignment="1" applyProtection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6" fillId="4" borderId="20" xfId="1" applyFont="1" applyFill="1" applyBorder="1" applyAlignment="1" applyProtection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6" fillId="4" borderId="17" xfId="1" applyFont="1" applyFill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5" fillId="4" borderId="10" xfId="1" applyFont="1" applyFill="1" applyBorder="1" applyAlignment="1" applyProtection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7" fillId="0" borderId="36" xfId="0" applyFont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1" xfId="0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29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24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30" xfId="0" applyFont="1" applyBorder="1"/>
    <xf numFmtId="0" fontId="9" fillId="0" borderId="1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14" fillId="4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4" fillId="0" borderId="0" xfId="0" applyFont="1" applyBorder="1"/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/>
    </xf>
    <xf numFmtId="0" fontId="9" fillId="4" borderId="29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0" fontId="8" fillId="4" borderId="2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FF66"/>
      <color rgb="FFFFCC99"/>
      <color rgb="FF99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zoomScale="90" zoomScaleNormal="90" zoomScalePageLayoutView="80" workbookViewId="0">
      <selection activeCell="Q23" sqref="Q23:Q24"/>
    </sheetView>
  </sheetViews>
  <sheetFormatPr defaultRowHeight="15" x14ac:dyDescent="0.25"/>
  <cols>
    <col min="1" max="1" width="8.140625" style="34" customWidth="1"/>
    <col min="2" max="2" width="9.42578125" style="34" customWidth="1"/>
    <col min="3" max="3" width="9.140625" style="34"/>
    <col min="4" max="4" width="11.140625" style="34" customWidth="1"/>
    <col min="5" max="5" width="12.5703125" style="34" customWidth="1"/>
    <col min="6" max="6" width="14.85546875" style="34" customWidth="1"/>
    <col min="7" max="7" width="10.140625" style="39" customWidth="1"/>
    <col min="8" max="8" width="14" style="34" customWidth="1"/>
    <col min="9" max="9" width="12.7109375" style="34" customWidth="1"/>
    <col min="10" max="10" width="12.42578125" style="34" customWidth="1"/>
    <col min="11" max="11" width="12" style="34" customWidth="1"/>
    <col min="12" max="12" width="10.5703125" style="34" customWidth="1"/>
    <col min="13" max="13" width="10.85546875" style="34" customWidth="1"/>
    <col min="14" max="14" width="11.42578125" style="34" customWidth="1"/>
    <col min="15" max="15" width="12.85546875" style="34" customWidth="1"/>
    <col min="16" max="16" width="9.140625" style="34"/>
    <col min="17" max="17" width="9.85546875" style="34" customWidth="1"/>
    <col min="18" max="16384" width="9.140625" style="34"/>
  </cols>
  <sheetData>
    <row r="1" spans="1:17" x14ac:dyDescent="0.25">
      <c r="A1" s="3"/>
      <c r="B1" s="3"/>
      <c r="C1" s="1"/>
      <c r="D1" s="1"/>
      <c r="E1" s="1"/>
      <c r="F1" s="1"/>
      <c r="G1" s="1"/>
      <c r="H1" s="4"/>
      <c r="I1" s="1"/>
      <c r="J1" s="1"/>
      <c r="K1" s="1"/>
      <c r="L1" s="1"/>
    </row>
    <row r="2" spans="1:17" ht="15.75" thickBot="1" x14ac:dyDescent="0.3">
      <c r="A2" s="3"/>
      <c r="B2" s="3"/>
      <c r="C2" s="1"/>
      <c r="D2" s="1"/>
      <c r="E2" s="1"/>
      <c r="F2" s="1"/>
      <c r="G2" s="1"/>
      <c r="H2" s="4"/>
      <c r="I2" s="1"/>
      <c r="J2" s="1"/>
      <c r="K2" s="1"/>
      <c r="L2" s="1"/>
    </row>
    <row r="3" spans="1:17" x14ac:dyDescent="0.25">
      <c r="A3" s="191" t="s">
        <v>2</v>
      </c>
      <c r="B3" s="192"/>
      <c r="C3" s="192"/>
      <c r="D3" s="193"/>
      <c r="E3" s="194"/>
      <c r="F3" s="191" t="s">
        <v>3</v>
      </c>
      <c r="G3" s="192"/>
      <c r="H3" s="192"/>
      <c r="I3" s="192"/>
      <c r="J3" s="192"/>
      <c r="K3" s="192"/>
      <c r="L3" s="192"/>
      <c r="M3" s="195"/>
      <c r="N3" s="191" t="s">
        <v>4</v>
      </c>
      <c r="O3" s="192"/>
      <c r="P3" s="192"/>
      <c r="Q3" s="195"/>
    </row>
    <row r="4" spans="1:17" ht="24.75" thickBot="1" x14ac:dyDescent="0.3">
      <c r="A4" s="47" t="s">
        <v>5</v>
      </c>
      <c r="B4" s="48" t="s">
        <v>6</v>
      </c>
      <c r="C4" s="49" t="s">
        <v>7</v>
      </c>
      <c r="D4" s="48" t="s">
        <v>15</v>
      </c>
      <c r="E4" s="50" t="s">
        <v>8</v>
      </c>
      <c r="F4" s="47" t="s">
        <v>6</v>
      </c>
      <c r="G4" s="120" t="s">
        <v>80</v>
      </c>
      <c r="H4" s="51" t="s">
        <v>9</v>
      </c>
      <c r="I4" s="51" t="s">
        <v>10</v>
      </c>
      <c r="J4" s="51" t="s">
        <v>11</v>
      </c>
      <c r="K4" s="51" t="s">
        <v>78</v>
      </c>
      <c r="L4" s="52" t="s">
        <v>12</v>
      </c>
      <c r="M4" s="50" t="s">
        <v>15</v>
      </c>
      <c r="N4" s="47" t="s">
        <v>10</v>
      </c>
      <c r="O4" s="48" t="s">
        <v>13</v>
      </c>
      <c r="P4" s="53" t="s">
        <v>14</v>
      </c>
      <c r="Q4" s="50" t="s">
        <v>15</v>
      </c>
    </row>
    <row r="5" spans="1:17" ht="15" customHeight="1" x14ac:dyDescent="0.25">
      <c r="A5" s="168" t="s">
        <v>16</v>
      </c>
      <c r="B5" s="150" t="s">
        <v>132</v>
      </c>
      <c r="C5" s="150" t="s">
        <v>159</v>
      </c>
      <c r="D5" s="140" t="s">
        <v>74</v>
      </c>
      <c r="E5" s="128" t="s">
        <v>166</v>
      </c>
      <c r="F5" s="130" t="s">
        <v>160</v>
      </c>
      <c r="G5" s="126"/>
      <c r="H5" s="126" t="s">
        <v>148</v>
      </c>
      <c r="I5" s="197" t="s">
        <v>127</v>
      </c>
      <c r="J5" s="199"/>
      <c r="K5" s="138" t="s">
        <v>161</v>
      </c>
      <c r="L5" s="138"/>
      <c r="M5" s="201" t="s">
        <v>162</v>
      </c>
      <c r="N5" s="148"/>
      <c r="O5" s="144" t="s">
        <v>163</v>
      </c>
      <c r="P5" s="177"/>
      <c r="Q5" s="150" t="s">
        <v>73</v>
      </c>
    </row>
    <row r="6" spans="1:17" ht="19.5" customHeight="1" thickBot="1" x14ac:dyDescent="0.3">
      <c r="A6" s="187"/>
      <c r="B6" s="185"/>
      <c r="C6" s="151"/>
      <c r="D6" s="172"/>
      <c r="E6" s="129"/>
      <c r="F6" s="196"/>
      <c r="G6" s="127"/>
      <c r="H6" s="127"/>
      <c r="I6" s="198"/>
      <c r="J6" s="200"/>
      <c r="K6" s="182"/>
      <c r="L6" s="139"/>
      <c r="M6" s="202"/>
      <c r="N6" s="149"/>
      <c r="O6" s="145"/>
      <c r="P6" s="203"/>
      <c r="Q6" s="151"/>
    </row>
    <row r="7" spans="1:17" ht="15" customHeight="1" x14ac:dyDescent="0.25">
      <c r="A7" s="168" t="s">
        <v>17</v>
      </c>
      <c r="B7" s="150" t="s">
        <v>132</v>
      </c>
      <c r="C7" s="126" t="s">
        <v>119</v>
      </c>
      <c r="D7" s="189" t="s">
        <v>44</v>
      </c>
      <c r="E7" s="146" t="s">
        <v>43</v>
      </c>
      <c r="F7" s="130" t="s">
        <v>62</v>
      </c>
      <c r="G7" s="126"/>
      <c r="H7" s="136" t="s">
        <v>114</v>
      </c>
      <c r="I7" s="126" t="s">
        <v>52</v>
      </c>
      <c r="J7" s="138"/>
      <c r="K7" s="134"/>
      <c r="L7" s="136" t="s">
        <v>53</v>
      </c>
      <c r="M7" s="140" t="s">
        <v>54</v>
      </c>
      <c r="N7" s="148" t="s">
        <v>164</v>
      </c>
      <c r="O7" s="126"/>
      <c r="P7" s="138"/>
      <c r="Q7" s="183" t="s">
        <v>110</v>
      </c>
    </row>
    <row r="8" spans="1:17" ht="32.25" customHeight="1" thickBot="1" x14ac:dyDescent="0.3">
      <c r="A8" s="169"/>
      <c r="B8" s="151"/>
      <c r="C8" s="170"/>
      <c r="D8" s="190"/>
      <c r="E8" s="147"/>
      <c r="F8" s="131"/>
      <c r="G8" s="127"/>
      <c r="H8" s="137"/>
      <c r="I8" s="127"/>
      <c r="J8" s="139"/>
      <c r="K8" s="135"/>
      <c r="L8" s="137"/>
      <c r="M8" s="141"/>
      <c r="N8" s="149"/>
      <c r="O8" s="127"/>
      <c r="P8" s="139"/>
      <c r="Q8" s="184"/>
    </row>
    <row r="9" spans="1:17" ht="21" customHeight="1" x14ac:dyDescent="0.25">
      <c r="A9" s="187" t="s">
        <v>18</v>
      </c>
      <c r="B9" s="185" t="s">
        <v>76</v>
      </c>
      <c r="C9" s="150" t="s">
        <v>153</v>
      </c>
      <c r="D9" s="140" t="s">
        <v>165</v>
      </c>
      <c r="E9" s="128" t="s">
        <v>166</v>
      </c>
      <c r="F9" s="186" t="s">
        <v>167</v>
      </c>
      <c r="G9" s="126"/>
      <c r="H9" s="126" t="s">
        <v>147</v>
      </c>
      <c r="I9" s="136"/>
      <c r="J9" s="156"/>
      <c r="K9" s="126" t="s">
        <v>168</v>
      </c>
      <c r="L9" s="126"/>
      <c r="M9" s="140" t="s">
        <v>118</v>
      </c>
      <c r="N9" s="136" t="s">
        <v>104</v>
      </c>
      <c r="O9" s="188"/>
      <c r="P9" s="182"/>
      <c r="Q9" s="183" t="s">
        <v>74</v>
      </c>
    </row>
    <row r="10" spans="1:17" ht="30" customHeight="1" thickBot="1" x14ac:dyDescent="0.3">
      <c r="A10" s="169"/>
      <c r="B10" s="151"/>
      <c r="C10" s="151"/>
      <c r="D10" s="172"/>
      <c r="E10" s="129"/>
      <c r="F10" s="145"/>
      <c r="G10" s="127"/>
      <c r="H10" s="127"/>
      <c r="I10" s="137"/>
      <c r="J10" s="127"/>
      <c r="K10" s="127"/>
      <c r="L10" s="127"/>
      <c r="M10" s="141"/>
      <c r="N10" s="137"/>
      <c r="O10" s="153"/>
      <c r="P10" s="139"/>
      <c r="Q10" s="184"/>
    </row>
    <row r="11" spans="1:17" ht="15" customHeight="1" x14ac:dyDescent="0.25">
      <c r="A11" s="168" t="s">
        <v>19</v>
      </c>
      <c r="B11" s="150" t="s">
        <v>116</v>
      </c>
      <c r="C11" s="150" t="s">
        <v>128</v>
      </c>
      <c r="D11" s="142" t="s">
        <v>44</v>
      </c>
      <c r="E11" s="146" t="s">
        <v>43</v>
      </c>
      <c r="F11" s="130" t="s">
        <v>154</v>
      </c>
      <c r="G11" s="130"/>
      <c r="H11" s="126" t="s">
        <v>81</v>
      </c>
      <c r="I11" s="126"/>
      <c r="J11" s="136"/>
      <c r="K11" s="150" t="s">
        <v>169</v>
      </c>
      <c r="L11" s="138"/>
      <c r="M11" s="140" t="s">
        <v>51</v>
      </c>
      <c r="N11" s="144" t="s">
        <v>109</v>
      </c>
      <c r="O11" s="142"/>
      <c r="P11" s="138"/>
      <c r="Q11" s="183" t="s">
        <v>170</v>
      </c>
    </row>
    <row r="12" spans="1:17" ht="21.75" customHeight="1" thickBot="1" x14ac:dyDescent="0.3">
      <c r="A12" s="169"/>
      <c r="B12" s="151"/>
      <c r="C12" s="151"/>
      <c r="D12" s="171"/>
      <c r="E12" s="147"/>
      <c r="F12" s="131"/>
      <c r="G12" s="131"/>
      <c r="H12" s="127"/>
      <c r="I12" s="127"/>
      <c r="J12" s="137"/>
      <c r="K12" s="151"/>
      <c r="L12" s="139"/>
      <c r="M12" s="141"/>
      <c r="N12" s="145"/>
      <c r="O12" s="143"/>
      <c r="P12" s="139"/>
      <c r="Q12" s="184"/>
    </row>
    <row r="13" spans="1:17" ht="15" customHeight="1" x14ac:dyDescent="0.25">
      <c r="A13" s="168" t="s">
        <v>20</v>
      </c>
      <c r="B13" s="150" t="s">
        <v>132</v>
      </c>
      <c r="C13" s="150" t="s">
        <v>171</v>
      </c>
      <c r="D13" s="140" t="s">
        <v>172</v>
      </c>
      <c r="E13" s="128" t="s">
        <v>166</v>
      </c>
      <c r="F13" s="132" t="s">
        <v>173</v>
      </c>
      <c r="G13" s="40"/>
      <c r="H13" s="136" t="s">
        <v>129</v>
      </c>
      <c r="I13" s="126"/>
      <c r="J13" s="138"/>
      <c r="K13" s="126" t="s">
        <v>157</v>
      </c>
      <c r="L13" s="126"/>
      <c r="M13" s="140" t="s">
        <v>54</v>
      </c>
      <c r="O13" s="144" t="s">
        <v>79</v>
      </c>
      <c r="P13" s="138"/>
      <c r="Q13" s="140" t="s">
        <v>110</v>
      </c>
    </row>
    <row r="14" spans="1:17" ht="22.5" customHeight="1" thickBot="1" x14ac:dyDescent="0.3">
      <c r="A14" s="187"/>
      <c r="B14" s="151"/>
      <c r="C14" s="185"/>
      <c r="D14" s="172"/>
      <c r="E14" s="129"/>
      <c r="F14" s="133"/>
      <c r="G14" s="41"/>
      <c r="H14" s="137"/>
      <c r="I14" s="127"/>
      <c r="J14" s="182"/>
      <c r="K14" s="127"/>
      <c r="L14" s="127"/>
      <c r="M14" s="141"/>
      <c r="O14" s="145"/>
      <c r="P14" s="182"/>
      <c r="Q14" s="172"/>
    </row>
    <row r="15" spans="1:17" ht="26.25" customHeight="1" x14ac:dyDescent="0.25">
      <c r="A15" s="168" t="s">
        <v>21</v>
      </c>
      <c r="B15" s="150" t="s">
        <v>174</v>
      </c>
      <c r="C15" s="150" t="s">
        <v>119</v>
      </c>
      <c r="D15" s="142" t="s">
        <v>74</v>
      </c>
      <c r="E15" s="146" t="s">
        <v>43</v>
      </c>
      <c r="F15" s="130" t="s">
        <v>160</v>
      </c>
      <c r="G15" s="126"/>
      <c r="H15" s="156" t="s">
        <v>114</v>
      </c>
      <c r="I15" s="197" t="s">
        <v>127</v>
      </c>
      <c r="J15" s="138"/>
      <c r="K15" s="136" t="s">
        <v>120</v>
      </c>
      <c r="L15" s="157"/>
      <c r="M15" s="140" t="s">
        <v>75</v>
      </c>
      <c r="N15" s="186" t="s">
        <v>130</v>
      </c>
      <c r="O15" s="134"/>
      <c r="P15" s="138"/>
      <c r="Q15" s="150" t="s">
        <v>51</v>
      </c>
    </row>
    <row r="16" spans="1:17" ht="23.25" customHeight="1" thickBot="1" x14ac:dyDescent="0.3">
      <c r="A16" s="169"/>
      <c r="B16" s="151"/>
      <c r="C16" s="151"/>
      <c r="D16" s="171"/>
      <c r="E16" s="181"/>
      <c r="F16" s="131"/>
      <c r="G16" s="127"/>
      <c r="H16" s="127"/>
      <c r="I16" s="198"/>
      <c r="J16" s="139"/>
      <c r="K16" s="137"/>
      <c r="L16" s="158"/>
      <c r="M16" s="141"/>
      <c r="N16" s="145"/>
      <c r="O16" s="135"/>
      <c r="P16" s="139"/>
      <c r="Q16" s="151"/>
    </row>
    <row r="17" spans="1:17" ht="15" customHeight="1" x14ac:dyDescent="0.25">
      <c r="A17" s="187" t="s">
        <v>22</v>
      </c>
      <c r="B17" s="150" t="s">
        <v>116</v>
      </c>
      <c r="C17" s="185" t="s">
        <v>77</v>
      </c>
      <c r="D17" s="150" t="s">
        <v>44</v>
      </c>
      <c r="E17" s="146" t="s">
        <v>166</v>
      </c>
      <c r="F17" s="154" t="s">
        <v>175</v>
      </c>
      <c r="G17" s="41"/>
      <c r="H17" s="126" t="s">
        <v>155</v>
      </c>
      <c r="I17" s="136" t="s">
        <v>52</v>
      </c>
      <c r="J17" s="136"/>
      <c r="K17" s="185"/>
      <c r="L17" s="185" t="s">
        <v>121</v>
      </c>
      <c r="M17" s="140" t="s">
        <v>54</v>
      </c>
      <c r="N17" s="204"/>
      <c r="O17" s="126" t="s">
        <v>107</v>
      </c>
      <c r="P17" s="182"/>
      <c r="Q17" s="183" t="s">
        <v>73</v>
      </c>
    </row>
    <row r="18" spans="1:17" ht="33.75" customHeight="1" thickBot="1" x14ac:dyDescent="0.3">
      <c r="A18" s="169"/>
      <c r="B18" s="151"/>
      <c r="C18" s="151"/>
      <c r="D18" s="151"/>
      <c r="E18" s="147"/>
      <c r="F18" s="155"/>
      <c r="G18" s="41"/>
      <c r="H18" s="127"/>
      <c r="I18" s="137"/>
      <c r="J18" s="137"/>
      <c r="K18" s="151"/>
      <c r="L18" s="151"/>
      <c r="M18" s="141"/>
      <c r="N18" s="205"/>
      <c r="O18" s="127"/>
      <c r="P18" s="139"/>
      <c r="Q18" s="184"/>
    </row>
    <row r="19" spans="1:17" ht="15" customHeight="1" x14ac:dyDescent="0.25">
      <c r="A19" s="168" t="s">
        <v>23</v>
      </c>
      <c r="B19" s="185" t="s">
        <v>76</v>
      </c>
      <c r="C19" s="150" t="s">
        <v>156</v>
      </c>
      <c r="D19" s="126" t="s">
        <v>149</v>
      </c>
      <c r="E19" s="146" t="s">
        <v>43</v>
      </c>
      <c r="F19" s="144" t="s">
        <v>124</v>
      </c>
      <c r="G19" s="126"/>
      <c r="H19" s="126" t="s">
        <v>81</v>
      </c>
      <c r="I19" s="136" t="s">
        <v>176</v>
      </c>
      <c r="J19" s="157"/>
      <c r="K19" s="126" t="s">
        <v>177</v>
      </c>
      <c r="L19" s="126"/>
      <c r="M19" s="140" t="s">
        <v>54</v>
      </c>
      <c r="N19" s="144" t="s">
        <v>109</v>
      </c>
      <c r="O19" s="152"/>
      <c r="P19" s="138"/>
      <c r="Q19" s="140" t="s">
        <v>55</v>
      </c>
    </row>
    <row r="20" spans="1:17" ht="25.5" customHeight="1" thickBot="1" x14ac:dyDescent="0.3">
      <c r="A20" s="169"/>
      <c r="B20" s="151"/>
      <c r="C20" s="151"/>
      <c r="D20" s="127"/>
      <c r="E20" s="147"/>
      <c r="F20" s="145"/>
      <c r="G20" s="127"/>
      <c r="H20" s="127"/>
      <c r="I20" s="137"/>
      <c r="J20" s="158"/>
      <c r="K20" s="127"/>
      <c r="L20" s="127"/>
      <c r="M20" s="141"/>
      <c r="N20" s="145"/>
      <c r="O20" s="153"/>
      <c r="P20" s="139"/>
      <c r="Q20" s="141"/>
    </row>
    <row r="21" spans="1:17" ht="15" customHeight="1" x14ac:dyDescent="0.25">
      <c r="A21" s="168" t="s">
        <v>24</v>
      </c>
      <c r="B21" s="150" t="s">
        <v>132</v>
      </c>
      <c r="C21" s="150" t="s">
        <v>152</v>
      </c>
      <c r="D21" s="150" t="s">
        <v>44</v>
      </c>
      <c r="E21" s="146" t="s">
        <v>166</v>
      </c>
      <c r="F21" s="132" t="s">
        <v>178</v>
      </c>
      <c r="G21" s="126"/>
      <c r="H21" s="126" t="s">
        <v>179</v>
      </c>
      <c r="I21" s="126" t="s">
        <v>180</v>
      </c>
      <c r="J21" s="136" t="s">
        <v>113</v>
      </c>
      <c r="K21" s="142"/>
      <c r="L21" s="157"/>
      <c r="M21" s="140" t="s">
        <v>118</v>
      </c>
      <c r="N21" s="144"/>
      <c r="O21" s="132" t="s">
        <v>122</v>
      </c>
      <c r="P21" s="138"/>
      <c r="Q21" s="140" t="s">
        <v>181</v>
      </c>
    </row>
    <row r="22" spans="1:17" ht="28.5" customHeight="1" thickBot="1" x14ac:dyDescent="0.3">
      <c r="A22" s="169"/>
      <c r="B22" s="151"/>
      <c r="C22" s="151"/>
      <c r="D22" s="151"/>
      <c r="E22" s="147"/>
      <c r="F22" s="133"/>
      <c r="G22" s="127"/>
      <c r="H22" s="127"/>
      <c r="I22" s="127"/>
      <c r="J22" s="137"/>
      <c r="K22" s="171"/>
      <c r="L22" s="158"/>
      <c r="M22" s="141"/>
      <c r="N22" s="145"/>
      <c r="O22" s="133"/>
      <c r="P22" s="139"/>
      <c r="Q22" s="141"/>
    </row>
    <row r="23" spans="1:17" ht="15" customHeight="1" x14ac:dyDescent="0.25">
      <c r="A23" s="168" t="s">
        <v>25</v>
      </c>
      <c r="B23" s="150" t="s">
        <v>116</v>
      </c>
      <c r="C23" s="126" t="s">
        <v>128</v>
      </c>
      <c r="D23" s="126" t="s">
        <v>51</v>
      </c>
      <c r="E23" s="146" t="s">
        <v>43</v>
      </c>
      <c r="F23" s="132" t="s">
        <v>173</v>
      </c>
      <c r="G23" s="166"/>
      <c r="H23" s="166" t="s">
        <v>158</v>
      </c>
      <c r="I23" s="166"/>
      <c r="J23" s="138"/>
      <c r="K23" s="150" t="s">
        <v>123</v>
      </c>
      <c r="L23" s="157"/>
      <c r="M23" s="140" t="s">
        <v>54</v>
      </c>
      <c r="N23" s="126" t="s">
        <v>182</v>
      </c>
      <c r="O23" s="126"/>
      <c r="P23" s="138"/>
      <c r="Q23" s="140" t="s">
        <v>55</v>
      </c>
    </row>
    <row r="24" spans="1:17" ht="39" customHeight="1" thickBot="1" x14ac:dyDescent="0.3">
      <c r="A24" s="169"/>
      <c r="B24" s="151"/>
      <c r="C24" s="170"/>
      <c r="D24" s="127"/>
      <c r="E24" s="147"/>
      <c r="F24" s="133"/>
      <c r="G24" s="167"/>
      <c r="H24" s="167"/>
      <c r="I24" s="167"/>
      <c r="J24" s="139"/>
      <c r="K24" s="151"/>
      <c r="L24" s="158"/>
      <c r="M24" s="141"/>
      <c r="N24" s="127"/>
      <c r="O24" s="127"/>
      <c r="P24" s="139"/>
      <c r="Q24" s="172"/>
    </row>
    <row r="25" spans="1:17" x14ac:dyDescent="0.25">
      <c r="A25" s="168"/>
      <c r="B25" s="173"/>
      <c r="C25" s="32"/>
      <c r="D25" s="18"/>
      <c r="E25" s="146"/>
      <c r="F25" s="175"/>
      <c r="G25" s="42"/>
      <c r="H25" s="177"/>
      <c r="I25" s="138"/>
      <c r="J25" s="138"/>
      <c r="K25" s="157"/>
      <c r="L25" s="157"/>
      <c r="M25" s="179"/>
      <c r="N25" s="175"/>
      <c r="O25" s="157"/>
      <c r="P25" s="138"/>
      <c r="Q25" s="159"/>
    </row>
    <row r="26" spans="1:17" ht="15.75" thickBot="1" x14ac:dyDescent="0.3">
      <c r="A26" s="169"/>
      <c r="B26" s="174"/>
      <c r="C26" s="33"/>
      <c r="D26" s="19"/>
      <c r="E26" s="181"/>
      <c r="F26" s="176"/>
      <c r="G26" s="43"/>
      <c r="H26" s="178"/>
      <c r="I26" s="139"/>
      <c r="J26" s="139"/>
      <c r="K26" s="158"/>
      <c r="L26" s="158"/>
      <c r="M26" s="180"/>
      <c r="N26" s="176"/>
      <c r="O26" s="158"/>
      <c r="P26" s="139"/>
      <c r="Q26" s="160"/>
    </row>
    <row r="27" spans="1:17" x14ac:dyDescent="0.25">
      <c r="A27" s="35"/>
      <c r="B27" s="36"/>
      <c r="C27" s="36"/>
      <c r="D27" s="36"/>
      <c r="E27" s="36"/>
      <c r="F27" s="37"/>
      <c r="G27" s="37"/>
      <c r="H27" s="37"/>
      <c r="I27" s="37"/>
      <c r="J27" s="37"/>
      <c r="K27" s="38"/>
      <c r="L27" s="38"/>
      <c r="M27" s="38"/>
      <c r="N27" s="37"/>
      <c r="O27" s="38"/>
      <c r="P27" s="37"/>
      <c r="Q27" s="37"/>
    </row>
    <row r="28" spans="1:17" x14ac:dyDescent="0.25">
      <c r="A28" s="35"/>
      <c r="B28" s="36"/>
      <c r="C28" s="36"/>
      <c r="D28" s="36"/>
      <c r="E28" s="36"/>
      <c r="F28" s="37"/>
      <c r="G28" s="37"/>
      <c r="H28" s="37"/>
      <c r="I28" s="37"/>
      <c r="J28" s="37"/>
      <c r="K28" s="38"/>
      <c r="L28" s="38"/>
      <c r="M28" s="38"/>
      <c r="N28" s="37"/>
      <c r="O28" s="38"/>
      <c r="P28" s="37"/>
      <c r="Q28" s="37"/>
    </row>
    <row r="29" spans="1:17" ht="15.75" thickBot="1" x14ac:dyDescent="0.3">
      <c r="A29" s="2"/>
      <c r="B29" s="161" t="s">
        <v>45</v>
      </c>
      <c r="C29" s="161"/>
      <c r="D29" s="2"/>
      <c r="E29" s="36"/>
      <c r="F29" s="2"/>
      <c r="G29" s="2"/>
      <c r="H29" s="31" t="s">
        <v>46</v>
      </c>
      <c r="I29" s="31"/>
      <c r="K29" s="38"/>
      <c r="L29" s="38"/>
      <c r="M29" s="38"/>
      <c r="N29" s="81"/>
      <c r="O29" s="38"/>
      <c r="P29" s="37"/>
      <c r="Q29" s="37"/>
    </row>
    <row r="30" spans="1:17" ht="15.75" thickBot="1" x14ac:dyDescent="0.3">
      <c r="A30" s="12" t="s">
        <v>27</v>
      </c>
      <c r="B30" s="13" t="s">
        <v>28</v>
      </c>
      <c r="C30" s="13">
        <v>1400</v>
      </c>
      <c r="D30" s="16" t="s">
        <v>71</v>
      </c>
      <c r="E30" s="36"/>
      <c r="F30" s="12" t="s">
        <v>27</v>
      </c>
      <c r="G30" s="44"/>
      <c r="H30" s="13" t="s">
        <v>28</v>
      </c>
      <c r="I30" s="13">
        <v>1800</v>
      </c>
      <c r="J30" s="16" t="s">
        <v>71</v>
      </c>
      <c r="K30" s="38"/>
      <c r="L30" s="38"/>
      <c r="M30" s="38"/>
      <c r="N30" s="37"/>
      <c r="O30" s="38"/>
      <c r="P30" s="37"/>
      <c r="Q30" s="37"/>
    </row>
    <row r="31" spans="1:17" x14ac:dyDescent="0.25">
      <c r="A31" s="162" t="s">
        <v>29</v>
      </c>
      <c r="B31" s="9">
        <v>20</v>
      </c>
      <c r="C31" s="10">
        <f>B31*$C$30/100</f>
        <v>280</v>
      </c>
      <c r="D31" s="164" t="s">
        <v>65</v>
      </c>
      <c r="E31" s="36"/>
      <c r="F31" s="29" t="s">
        <v>29</v>
      </c>
      <c r="G31" s="45"/>
      <c r="H31" s="9">
        <v>20</v>
      </c>
      <c r="I31" s="10">
        <f>H31*$I$30/100</f>
        <v>360</v>
      </c>
      <c r="J31" s="164" t="s">
        <v>68</v>
      </c>
      <c r="K31" s="38"/>
      <c r="L31" s="38"/>
      <c r="M31" s="38"/>
      <c r="N31" s="37"/>
      <c r="O31" s="38"/>
      <c r="P31" s="37"/>
      <c r="Q31" s="37"/>
    </row>
    <row r="32" spans="1:17" ht="17.25" customHeight="1" thickBot="1" x14ac:dyDescent="0.3">
      <c r="A32" s="163"/>
      <c r="B32" s="11">
        <v>25</v>
      </c>
      <c r="C32" s="27">
        <f t="shared" ref="C32:C37" si="0">B32*$C$30/100</f>
        <v>350</v>
      </c>
      <c r="D32" s="165"/>
      <c r="E32" s="2"/>
      <c r="F32" s="30"/>
      <c r="G32" s="46"/>
      <c r="H32" s="11">
        <v>25</v>
      </c>
      <c r="I32" s="27">
        <f t="shared" ref="I32:I37" si="1">H32*$I$30/100</f>
        <v>450</v>
      </c>
      <c r="J32" s="165"/>
      <c r="K32" s="2"/>
      <c r="N32" s="80" t="s">
        <v>103</v>
      </c>
    </row>
    <row r="33" spans="1:13" ht="15.75" thickBot="1" x14ac:dyDescent="0.3">
      <c r="A33" s="12" t="s">
        <v>26</v>
      </c>
      <c r="B33" s="13">
        <v>5</v>
      </c>
      <c r="C33" s="10">
        <f t="shared" si="0"/>
        <v>70</v>
      </c>
      <c r="D33" s="14"/>
      <c r="E33" s="2"/>
      <c r="F33" s="12" t="s">
        <v>26</v>
      </c>
      <c r="G33" s="44"/>
      <c r="H33" s="13">
        <v>5</v>
      </c>
      <c r="I33" s="10">
        <f t="shared" si="1"/>
        <v>90</v>
      </c>
      <c r="J33" s="14"/>
      <c r="K33" s="2"/>
    </row>
    <row r="34" spans="1:13" x14ac:dyDescent="0.25">
      <c r="A34" s="162" t="s">
        <v>30</v>
      </c>
      <c r="B34" s="9">
        <v>30</v>
      </c>
      <c r="C34" s="10">
        <f t="shared" si="0"/>
        <v>420</v>
      </c>
      <c r="D34" s="164" t="s">
        <v>66</v>
      </c>
      <c r="E34" s="2"/>
      <c r="F34" s="29" t="s">
        <v>30</v>
      </c>
      <c r="G34" s="45"/>
      <c r="H34" s="9">
        <v>30</v>
      </c>
      <c r="I34" s="10">
        <f t="shared" si="1"/>
        <v>540</v>
      </c>
      <c r="J34" s="164" t="s">
        <v>69</v>
      </c>
      <c r="K34" s="2"/>
    </row>
    <row r="35" spans="1:13" ht="15.75" thickBot="1" x14ac:dyDescent="0.3">
      <c r="A35" s="163"/>
      <c r="B35" s="11">
        <v>35</v>
      </c>
      <c r="C35" s="27">
        <f t="shared" si="0"/>
        <v>490</v>
      </c>
      <c r="D35" s="165"/>
      <c r="E35" s="2"/>
      <c r="F35" s="30"/>
      <c r="G35" s="46"/>
      <c r="H35" s="11">
        <v>35</v>
      </c>
      <c r="I35" s="27">
        <f t="shared" si="1"/>
        <v>630</v>
      </c>
      <c r="J35" s="165"/>
      <c r="K35" s="2"/>
    </row>
    <row r="36" spans="1:13" x14ac:dyDescent="0.25">
      <c r="A36" s="162" t="s">
        <v>31</v>
      </c>
      <c r="B36" s="9">
        <v>10</v>
      </c>
      <c r="C36" s="10">
        <f t="shared" si="0"/>
        <v>140</v>
      </c>
      <c r="D36" s="164" t="s">
        <v>67</v>
      </c>
      <c r="E36" s="2"/>
      <c r="F36" s="29" t="s">
        <v>31</v>
      </c>
      <c r="G36" s="45"/>
      <c r="H36" s="9">
        <v>10</v>
      </c>
      <c r="I36" s="10">
        <f t="shared" si="1"/>
        <v>180</v>
      </c>
      <c r="J36" s="164" t="s">
        <v>70</v>
      </c>
      <c r="K36" s="2"/>
    </row>
    <row r="37" spans="1:13" ht="15.75" thickBot="1" x14ac:dyDescent="0.3">
      <c r="A37" s="163"/>
      <c r="B37" s="11">
        <v>15</v>
      </c>
      <c r="C37" s="28">
        <f t="shared" si="0"/>
        <v>210</v>
      </c>
      <c r="D37" s="165"/>
      <c r="E37" s="2"/>
      <c r="F37" s="30"/>
      <c r="G37" s="46"/>
      <c r="H37" s="11">
        <v>15</v>
      </c>
      <c r="I37" s="28">
        <f t="shared" si="1"/>
        <v>270</v>
      </c>
      <c r="J37" s="165"/>
      <c r="K37" s="2"/>
    </row>
    <row r="38" spans="1:13" x14ac:dyDescent="0.25">
      <c r="A38" s="2"/>
      <c r="B38" s="2"/>
      <c r="C38" s="2"/>
      <c r="D38" s="2"/>
      <c r="E38" s="2"/>
      <c r="K38" s="2"/>
    </row>
    <row r="39" spans="1:13" x14ac:dyDescent="0.25">
      <c r="A39" s="2"/>
      <c r="B39" s="2"/>
      <c r="C39" s="2"/>
      <c r="D39" s="2"/>
      <c r="E39" s="2"/>
      <c r="K39" s="2"/>
    </row>
    <row r="40" spans="1:13" x14ac:dyDescent="0.25">
      <c r="A40" s="2"/>
      <c r="B40" s="2"/>
      <c r="C40" s="2"/>
      <c r="D40" s="2"/>
      <c r="E40" s="2"/>
      <c r="K40" s="2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5"/>
    </row>
    <row r="42" spans="1:13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5"/>
    </row>
    <row r="43" spans="1:13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5"/>
    </row>
    <row r="44" spans="1:13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13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13" x14ac:dyDescent="0.25">
      <c r="F46" s="5"/>
      <c r="G46" s="5"/>
      <c r="H46" s="5"/>
      <c r="I46" s="5"/>
      <c r="J46" s="5"/>
      <c r="K46" s="5"/>
      <c r="L46" s="5"/>
      <c r="M46" s="5"/>
    </row>
    <row r="47" spans="1:13" x14ac:dyDescent="0.25">
      <c r="F47" s="5"/>
      <c r="G47" s="5"/>
      <c r="H47" s="5"/>
      <c r="I47" s="5"/>
      <c r="J47" s="5"/>
      <c r="K47" s="5"/>
      <c r="L47" s="5"/>
      <c r="M47" s="5"/>
    </row>
    <row r="48" spans="1:13" x14ac:dyDescent="0.25">
      <c r="F48" s="5"/>
      <c r="G48" s="5"/>
      <c r="H48" s="5"/>
      <c r="I48" s="5"/>
      <c r="J48" s="5"/>
      <c r="K48" s="5"/>
      <c r="L48" s="5"/>
      <c r="M48" s="5"/>
    </row>
    <row r="49" spans="6:13" x14ac:dyDescent="0.25">
      <c r="F49" s="5"/>
      <c r="G49" s="5"/>
      <c r="H49" s="5"/>
      <c r="I49" s="5"/>
      <c r="J49" s="5"/>
      <c r="K49" s="5"/>
      <c r="L49" s="5"/>
      <c r="M49" s="5"/>
    </row>
    <row r="50" spans="6:13" x14ac:dyDescent="0.25">
      <c r="F50" s="5"/>
      <c r="G50" s="5"/>
      <c r="H50" s="5"/>
      <c r="I50" s="5"/>
      <c r="J50" s="5"/>
      <c r="K50" s="5"/>
      <c r="L50" s="5"/>
      <c r="M50" s="5"/>
    </row>
    <row r="51" spans="6:13" x14ac:dyDescent="0.25">
      <c r="F51" s="5"/>
      <c r="G51" s="5"/>
      <c r="H51" s="5"/>
      <c r="I51" s="5"/>
      <c r="J51" s="5"/>
      <c r="K51" s="5"/>
      <c r="L51" s="5"/>
      <c r="M51" s="5"/>
    </row>
    <row r="52" spans="6:13" x14ac:dyDescent="0.25">
      <c r="F52" s="5"/>
      <c r="G52" s="5"/>
      <c r="H52" s="5"/>
      <c r="I52" s="5"/>
      <c r="J52" s="5"/>
      <c r="K52" s="5"/>
      <c r="L52" s="5"/>
      <c r="M52" s="5"/>
    </row>
  </sheetData>
  <mergeCells count="194">
    <mergeCell ref="G7:G8"/>
    <mergeCell ref="G19:G20"/>
    <mergeCell ref="L19:L20"/>
    <mergeCell ref="L21:L22"/>
    <mergeCell ref="L23:L24"/>
    <mergeCell ref="N17:N18"/>
    <mergeCell ref="L25:L26"/>
    <mergeCell ref="L7:L8"/>
    <mergeCell ref="H17:H18"/>
    <mergeCell ref="K7:K8"/>
    <mergeCell ref="A3:E3"/>
    <mergeCell ref="F3:M3"/>
    <mergeCell ref="N3:Q3"/>
    <mergeCell ref="A5:A6"/>
    <mergeCell ref="B5:B6"/>
    <mergeCell ref="C5:C6"/>
    <mergeCell ref="D5:D6"/>
    <mergeCell ref="F5:F6"/>
    <mergeCell ref="H5:H6"/>
    <mergeCell ref="I5:I6"/>
    <mergeCell ref="J5:J6"/>
    <mergeCell ref="K5:K6"/>
    <mergeCell ref="M5:M6"/>
    <mergeCell ref="Q5:Q6"/>
    <mergeCell ref="P5:P6"/>
    <mergeCell ref="L5:L6"/>
    <mergeCell ref="N5:N6"/>
    <mergeCell ref="P7:P8"/>
    <mergeCell ref="P9:P10"/>
    <mergeCell ref="Q7:Q8"/>
    <mergeCell ref="Q9:Q10"/>
    <mergeCell ref="A11:A12"/>
    <mergeCell ref="B11:B12"/>
    <mergeCell ref="C11:C12"/>
    <mergeCell ref="F11:F12"/>
    <mergeCell ref="H11:H12"/>
    <mergeCell ref="I11:I12"/>
    <mergeCell ref="J11:J12"/>
    <mergeCell ref="I9:I10"/>
    <mergeCell ref="J9:J10"/>
    <mergeCell ref="K9:K10"/>
    <mergeCell ref="M9:M10"/>
    <mergeCell ref="N9:N10"/>
    <mergeCell ref="O9:O10"/>
    <mergeCell ref="A9:A10"/>
    <mergeCell ref="B9:B10"/>
    <mergeCell ref="C9:C10"/>
    <mergeCell ref="A7:A8"/>
    <mergeCell ref="B7:B8"/>
    <mergeCell ref="C7:C8"/>
    <mergeCell ref="D7:D8"/>
    <mergeCell ref="D9:D10"/>
    <mergeCell ref="F9:F10"/>
    <mergeCell ref="H9:H10"/>
    <mergeCell ref="M11:M12"/>
    <mergeCell ref="N11:N12"/>
    <mergeCell ref="E9:E10"/>
    <mergeCell ref="P11:P12"/>
    <mergeCell ref="Q11:Q12"/>
    <mergeCell ref="A13:A14"/>
    <mergeCell ref="B13:B14"/>
    <mergeCell ref="C13:C14"/>
    <mergeCell ref="D11:D12"/>
    <mergeCell ref="E13:E14"/>
    <mergeCell ref="O13:O14"/>
    <mergeCell ref="P13:P14"/>
    <mergeCell ref="Q13:Q14"/>
    <mergeCell ref="J13:J14"/>
    <mergeCell ref="M13:M14"/>
    <mergeCell ref="E11:E12"/>
    <mergeCell ref="D13:D14"/>
    <mergeCell ref="K11:K12"/>
    <mergeCell ref="K13:K14"/>
    <mergeCell ref="L9:L10"/>
    <mergeCell ref="A15:A16"/>
    <mergeCell ref="B15:B16"/>
    <mergeCell ref="C15:C16"/>
    <mergeCell ref="D15:D16"/>
    <mergeCell ref="F15:F16"/>
    <mergeCell ref="K15:K16"/>
    <mergeCell ref="E15:E16"/>
    <mergeCell ref="H13:H14"/>
    <mergeCell ref="I13:I14"/>
    <mergeCell ref="P19:P20"/>
    <mergeCell ref="Q19:Q20"/>
    <mergeCell ref="P17:P18"/>
    <mergeCell ref="Q17:Q18"/>
    <mergeCell ref="K17:K18"/>
    <mergeCell ref="L17:L18"/>
    <mergeCell ref="M17:M18"/>
    <mergeCell ref="N15:N16"/>
    <mergeCell ref="A19:A20"/>
    <mergeCell ref="B19:B20"/>
    <mergeCell ref="D19:D20"/>
    <mergeCell ref="F19:F20"/>
    <mergeCell ref="H19:H20"/>
    <mergeCell ref="I19:I20"/>
    <mergeCell ref="J19:J20"/>
    <mergeCell ref="J17:J18"/>
    <mergeCell ref="E19:E20"/>
    <mergeCell ref="P15:P16"/>
    <mergeCell ref="Q15:Q16"/>
    <mergeCell ref="A17:A18"/>
    <mergeCell ref="B17:B18"/>
    <mergeCell ref="C17:C18"/>
    <mergeCell ref="D17:D18"/>
    <mergeCell ref="E17:E18"/>
    <mergeCell ref="A34:A35"/>
    <mergeCell ref="D34:D35"/>
    <mergeCell ref="A36:A37"/>
    <mergeCell ref="D36:D37"/>
    <mergeCell ref="O25:O26"/>
    <mergeCell ref="P25:P26"/>
    <mergeCell ref="A25:A26"/>
    <mergeCell ref="B25:B26"/>
    <mergeCell ref="F25:F26"/>
    <mergeCell ref="H25:H26"/>
    <mergeCell ref="I25:I26"/>
    <mergeCell ref="J25:J26"/>
    <mergeCell ref="K25:K26"/>
    <mergeCell ref="M25:M26"/>
    <mergeCell ref="N25:N26"/>
    <mergeCell ref="J31:J32"/>
    <mergeCell ref="J34:J35"/>
    <mergeCell ref="J36:J37"/>
    <mergeCell ref="E25:E26"/>
    <mergeCell ref="P21:P22"/>
    <mergeCell ref="Q21:Q22"/>
    <mergeCell ref="A23:A24"/>
    <mergeCell ref="B23:B24"/>
    <mergeCell ref="C23:C24"/>
    <mergeCell ref="D23:D24"/>
    <mergeCell ref="F23:F24"/>
    <mergeCell ref="H23:H24"/>
    <mergeCell ref="I23:I24"/>
    <mergeCell ref="H21:H22"/>
    <mergeCell ref="I21:I22"/>
    <mergeCell ref="J21:J22"/>
    <mergeCell ref="K21:K22"/>
    <mergeCell ref="M21:M22"/>
    <mergeCell ref="N21:N22"/>
    <mergeCell ref="A21:A22"/>
    <mergeCell ref="B21:B22"/>
    <mergeCell ref="D21:D22"/>
    <mergeCell ref="E21:E22"/>
    <mergeCell ref="F21:F22"/>
    <mergeCell ref="Q23:Q24"/>
    <mergeCell ref="J23:J24"/>
    <mergeCell ref="C21:C22"/>
    <mergeCell ref="O21:O22"/>
    <mergeCell ref="Q25:Q26"/>
    <mergeCell ref="B29:C29"/>
    <mergeCell ref="A31:A32"/>
    <mergeCell ref="D31:D32"/>
    <mergeCell ref="K23:K24"/>
    <mergeCell ref="M23:M24"/>
    <mergeCell ref="N23:N24"/>
    <mergeCell ref="O23:O24"/>
    <mergeCell ref="P23:P24"/>
    <mergeCell ref="G23:G24"/>
    <mergeCell ref="E23:E24"/>
    <mergeCell ref="C19:C20"/>
    <mergeCell ref="K19:K20"/>
    <mergeCell ref="M19:M20"/>
    <mergeCell ref="N19:N20"/>
    <mergeCell ref="O19:O20"/>
    <mergeCell ref="F17:F18"/>
    <mergeCell ref="H15:H16"/>
    <mergeCell ref="I17:I18"/>
    <mergeCell ref="O17:O18"/>
    <mergeCell ref="L15:L16"/>
    <mergeCell ref="O7:O8"/>
    <mergeCell ref="E5:E6"/>
    <mergeCell ref="G5:G6"/>
    <mergeCell ref="G9:G10"/>
    <mergeCell ref="G11:G12"/>
    <mergeCell ref="G15:G16"/>
    <mergeCell ref="G21:G22"/>
    <mergeCell ref="F13:F14"/>
    <mergeCell ref="O15:O16"/>
    <mergeCell ref="I15:I16"/>
    <mergeCell ref="J15:J16"/>
    <mergeCell ref="M15:M16"/>
    <mergeCell ref="O11:O12"/>
    <mergeCell ref="H7:H8"/>
    <mergeCell ref="M7:M8"/>
    <mergeCell ref="O5:O6"/>
    <mergeCell ref="E7:E8"/>
    <mergeCell ref="F7:F8"/>
    <mergeCell ref="I7:I8"/>
    <mergeCell ref="J7:J8"/>
    <mergeCell ref="N7:N8"/>
    <mergeCell ref="L11:L12"/>
    <mergeCell ref="L13:L14"/>
  </mergeCells>
  <pageMargins left="0.9055118110236221" right="0.11811023622047245" top="0.74803149606299213" bottom="0.74803149606299213" header="0.31496062992125984" footer="0.31496062992125984"/>
  <pageSetup paperSize="9" scale="70" fitToHeight="0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9"/>
  <sheetViews>
    <sheetView zoomScaleNormal="100" workbookViewId="0">
      <selection activeCell="B26" sqref="B26"/>
    </sheetView>
  </sheetViews>
  <sheetFormatPr defaultRowHeight="15" x14ac:dyDescent="0.25"/>
  <cols>
    <col min="1" max="1" width="4.85546875" style="61" customWidth="1"/>
    <col min="2" max="2" width="37" style="61" customWidth="1"/>
    <col min="3" max="3" width="7.28515625" style="61" customWidth="1"/>
    <col min="4" max="4" width="6.7109375" style="61" customWidth="1"/>
    <col min="5" max="5" width="6.42578125" style="61" customWidth="1"/>
    <col min="6" max="6" width="7.28515625" style="61" customWidth="1"/>
    <col min="7" max="7" width="9.42578125" style="61" customWidth="1"/>
    <col min="8" max="8" width="6.5703125" style="61" customWidth="1"/>
    <col min="9" max="9" width="20.7109375" style="61" customWidth="1"/>
    <col min="10" max="10" width="7.28515625" style="61" customWidth="1"/>
    <col min="11" max="14" width="9.140625" style="61"/>
    <col min="15" max="15" width="19.7109375" style="61" customWidth="1"/>
    <col min="16" max="16" width="7.7109375" style="61" customWidth="1"/>
    <col min="17" max="17" width="9.140625" style="61"/>
    <col min="18" max="18" width="7.7109375" style="61" customWidth="1"/>
    <col min="19" max="16384" width="9.140625" style="61"/>
  </cols>
  <sheetData>
    <row r="1" spans="1:20" ht="15.75" x14ac:dyDescent="0.25">
      <c r="A1" s="216" t="s">
        <v>187</v>
      </c>
      <c r="B1" s="216"/>
      <c r="C1" s="84" t="s">
        <v>89</v>
      </c>
      <c r="D1" s="84"/>
      <c r="E1" s="84"/>
      <c r="I1" s="5"/>
    </row>
    <row r="2" spans="1:20" ht="15.75" x14ac:dyDescent="0.25">
      <c r="A2" s="217" t="s">
        <v>115</v>
      </c>
      <c r="B2" s="217"/>
      <c r="C2" s="83" t="s">
        <v>85</v>
      </c>
      <c r="D2" s="83"/>
      <c r="E2" s="83"/>
      <c r="I2" s="24"/>
      <c r="J2" s="24"/>
      <c r="K2" s="5"/>
      <c r="L2" s="5"/>
      <c r="M2" s="5"/>
      <c r="N2" s="5"/>
      <c r="O2" s="24"/>
      <c r="P2" s="24"/>
      <c r="Q2" s="5"/>
      <c r="R2" s="5"/>
      <c r="S2" s="5"/>
      <c r="T2" s="5"/>
    </row>
    <row r="3" spans="1:20" ht="15" customHeight="1" x14ac:dyDescent="0.25">
      <c r="A3" s="213" t="s">
        <v>0</v>
      </c>
      <c r="B3" s="219" t="s">
        <v>1</v>
      </c>
      <c r="C3" s="230" t="s">
        <v>38</v>
      </c>
      <c r="D3" s="218" t="s">
        <v>39</v>
      </c>
      <c r="E3" s="218"/>
      <c r="F3" s="218"/>
      <c r="G3" s="229" t="s">
        <v>36</v>
      </c>
      <c r="H3" s="210" t="s">
        <v>37</v>
      </c>
      <c r="I3" s="5"/>
      <c r="J3" s="25"/>
      <c r="K3" s="59"/>
      <c r="L3" s="59"/>
      <c r="M3" s="59"/>
      <c r="N3" s="59"/>
      <c r="O3" s="5"/>
      <c r="P3" s="25"/>
      <c r="Q3" s="59"/>
      <c r="R3" s="59"/>
      <c r="S3" s="59"/>
      <c r="T3" s="59"/>
    </row>
    <row r="4" spans="1:20" ht="15" customHeight="1" x14ac:dyDescent="0.25">
      <c r="A4" s="214"/>
      <c r="B4" s="220"/>
      <c r="C4" s="230"/>
      <c r="D4" s="114" t="s">
        <v>34</v>
      </c>
      <c r="E4" s="125" t="s">
        <v>33</v>
      </c>
      <c r="F4" s="114" t="s">
        <v>35</v>
      </c>
      <c r="G4" s="229"/>
      <c r="H4" s="212"/>
      <c r="I4" s="5"/>
      <c r="J4" s="25"/>
      <c r="K4" s="59"/>
      <c r="L4" s="59"/>
      <c r="M4" s="59"/>
      <c r="N4" s="59"/>
      <c r="O4" s="5"/>
      <c r="P4" s="25"/>
      <c r="Q4" s="59"/>
      <c r="R4" s="59"/>
      <c r="S4" s="59"/>
      <c r="T4" s="59"/>
    </row>
    <row r="5" spans="1:20" x14ac:dyDescent="0.25">
      <c r="A5" s="215"/>
      <c r="B5" s="221"/>
      <c r="C5" s="108"/>
      <c r="D5" s="108"/>
      <c r="E5" s="108"/>
      <c r="F5" s="108"/>
      <c r="G5" s="108"/>
      <c r="H5" s="108"/>
      <c r="I5" s="5"/>
      <c r="J5" s="25"/>
      <c r="K5" s="59"/>
      <c r="L5" s="59"/>
      <c r="M5" s="59"/>
      <c r="N5" s="59"/>
      <c r="O5" s="5"/>
      <c r="P5" s="25"/>
      <c r="Q5" s="59"/>
      <c r="R5" s="59"/>
      <c r="S5" s="59"/>
      <c r="T5" s="59"/>
    </row>
    <row r="6" spans="1:20" x14ac:dyDescent="0.25">
      <c r="A6" s="206" t="s">
        <v>40</v>
      </c>
      <c r="B6" s="207"/>
      <c r="C6" s="207"/>
      <c r="D6" s="207"/>
      <c r="E6" s="207"/>
      <c r="F6" s="207"/>
      <c r="G6" s="207"/>
      <c r="H6" s="207"/>
      <c r="I6" s="5"/>
      <c r="J6" s="25"/>
      <c r="K6" s="59"/>
      <c r="L6" s="59"/>
      <c r="M6" s="59"/>
      <c r="N6" s="59"/>
      <c r="O6" s="5"/>
      <c r="P6" s="25"/>
      <c r="Q6" s="59"/>
      <c r="R6" s="59"/>
      <c r="S6" s="59"/>
      <c r="T6" s="59"/>
    </row>
    <row r="7" spans="1:20" x14ac:dyDescent="0.25">
      <c r="A7" s="98">
        <v>106</v>
      </c>
      <c r="B7" s="99" t="s">
        <v>152</v>
      </c>
      <c r="C7" s="98">
        <v>150</v>
      </c>
      <c r="D7" s="100">
        <v>1.98</v>
      </c>
      <c r="E7" s="100">
        <v>3.65</v>
      </c>
      <c r="F7" s="98">
        <v>25.17</v>
      </c>
      <c r="G7" s="100">
        <v>141.56</v>
      </c>
      <c r="H7" s="98">
        <v>0</v>
      </c>
      <c r="I7" s="5"/>
      <c r="J7" s="25"/>
      <c r="K7" s="59"/>
      <c r="L7" s="59"/>
      <c r="M7" s="59"/>
      <c r="N7" s="59"/>
      <c r="O7" s="5"/>
      <c r="P7" s="25"/>
      <c r="Q7" s="59"/>
      <c r="R7" s="59"/>
      <c r="S7" s="59"/>
      <c r="T7" s="59"/>
    </row>
    <row r="8" spans="1:20" x14ac:dyDescent="0.25">
      <c r="A8" s="98"/>
      <c r="B8" s="102" t="s">
        <v>108</v>
      </c>
      <c r="C8" s="103">
        <v>30</v>
      </c>
      <c r="D8" s="103">
        <f>D72</f>
        <v>0</v>
      </c>
      <c r="E8" s="100">
        <f>C8*2.9/100</f>
        <v>0.87</v>
      </c>
      <c r="F8" s="98">
        <f>C8*51.4/100</f>
        <v>15.42</v>
      </c>
      <c r="G8" s="98">
        <f>D8*4+E8*9+F8*4</f>
        <v>69.510000000000005</v>
      </c>
      <c r="H8" s="116">
        <v>0</v>
      </c>
      <c r="I8" s="5"/>
      <c r="J8" s="25"/>
      <c r="K8" s="59"/>
      <c r="L8" s="59"/>
      <c r="M8" s="59"/>
      <c r="N8" s="59"/>
      <c r="O8" s="5"/>
      <c r="P8" s="25"/>
      <c r="Q8" s="59"/>
      <c r="R8" s="59"/>
      <c r="S8" s="59"/>
      <c r="T8" s="59"/>
    </row>
    <row r="9" spans="1:20" x14ac:dyDescent="0.25">
      <c r="A9" s="98">
        <v>6</v>
      </c>
      <c r="B9" s="99" t="s">
        <v>61</v>
      </c>
      <c r="C9" s="98">
        <v>10</v>
      </c>
      <c r="D9" s="98">
        <v>2.63</v>
      </c>
      <c r="E9" s="100">
        <v>2.66</v>
      </c>
      <c r="F9" s="109">
        <v>0</v>
      </c>
      <c r="G9" s="98">
        <f>D9*4+E9*9+F9*4</f>
        <v>34.46</v>
      </c>
      <c r="H9" s="101">
        <v>7.0000000000000007E-2</v>
      </c>
      <c r="I9" s="5"/>
      <c r="J9" s="25"/>
      <c r="K9" s="59"/>
      <c r="L9" s="59"/>
      <c r="M9" s="59"/>
      <c r="N9" s="59"/>
      <c r="O9" s="5"/>
      <c r="P9" s="25"/>
      <c r="Q9" s="59"/>
      <c r="R9" s="59"/>
      <c r="S9" s="59"/>
      <c r="T9" s="59"/>
    </row>
    <row r="10" spans="1:20" x14ac:dyDescent="0.25">
      <c r="A10" s="98">
        <v>266</v>
      </c>
      <c r="B10" s="105" t="s">
        <v>32</v>
      </c>
      <c r="C10" s="98">
        <v>180</v>
      </c>
      <c r="D10" s="100">
        <v>3.15</v>
      </c>
      <c r="E10" s="100">
        <v>2.72</v>
      </c>
      <c r="F10" s="98">
        <v>12.96</v>
      </c>
      <c r="G10" s="98">
        <f>D10*4+E10*9+F10*4</f>
        <v>88.92</v>
      </c>
      <c r="H10" s="101">
        <v>1.2</v>
      </c>
      <c r="I10" s="5"/>
      <c r="J10" s="25"/>
      <c r="K10" s="59"/>
      <c r="L10" s="59"/>
      <c r="M10" s="59"/>
      <c r="N10" s="59"/>
      <c r="O10" s="5"/>
      <c r="P10" s="25"/>
      <c r="Q10" s="59"/>
      <c r="R10" s="59"/>
      <c r="S10" s="59"/>
      <c r="T10" s="59"/>
    </row>
    <row r="11" spans="1:20" x14ac:dyDescent="0.25">
      <c r="A11" s="114"/>
      <c r="B11" s="107" t="s">
        <v>57</v>
      </c>
      <c r="C11" s="114">
        <f>SUM(C7:C10)</f>
        <v>370</v>
      </c>
      <c r="D11" s="108">
        <f t="shared" ref="D11:H11" si="0">SUM(D7:D10)</f>
        <v>7.76</v>
      </c>
      <c r="E11" s="108">
        <f t="shared" si="0"/>
        <v>9.9</v>
      </c>
      <c r="F11" s="108">
        <f t="shared" si="0"/>
        <v>53.550000000000004</v>
      </c>
      <c r="G11" s="108">
        <f>D11*4+E11*9+F11*4</f>
        <v>334.34000000000003</v>
      </c>
      <c r="H11" s="108">
        <f t="shared" si="0"/>
        <v>1.27</v>
      </c>
      <c r="I11" s="5"/>
      <c r="J11" s="25"/>
      <c r="K11" s="59"/>
      <c r="L11" s="59"/>
      <c r="M11" s="59"/>
      <c r="N11" s="59"/>
      <c r="O11" s="5"/>
      <c r="P11" s="25"/>
      <c r="Q11" s="59"/>
      <c r="R11" s="59"/>
      <c r="S11" s="59"/>
      <c r="T11" s="59"/>
    </row>
    <row r="12" spans="1:20" x14ac:dyDescent="0.25">
      <c r="A12" s="206" t="s">
        <v>26</v>
      </c>
      <c r="B12" s="207"/>
      <c r="C12" s="207"/>
      <c r="D12" s="207"/>
      <c r="E12" s="207"/>
      <c r="F12" s="207"/>
      <c r="G12" s="207"/>
      <c r="H12" s="207"/>
      <c r="I12" s="5"/>
      <c r="J12" s="25"/>
      <c r="K12" s="59"/>
      <c r="L12" s="59"/>
      <c r="M12" s="59"/>
      <c r="N12" s="59"/>
      <c r="O12" s="5"/>
      <c r="P12" s="25"/>
      <c r="Q12" s="59"/>
      <c r="R12" s="59"/>
      <c r="S12" s="59"/>
      <c r="T12" s="59"/>
    </row>
    <row r="13" spans="1:20" x14ac:dyDescent="0.25">
      <c r="A13" s="98">
        <v>248</v>
      </c>
      <c r="B13" s="105" t="s">
        <v>131</v>
      </c>
      <c r="C13" s="98">
        <v>100</v>
      </c>
      <c r="D13" s="100">
        <v>0.4</v>
      </c>
      <c r="E13" s="100">
        <v>0.3</v>
      </c>
      <c r="F13" s="100">
        <v>10.3</v>
      </c>
      <c r="G13" s="98">
        <v>46</v>
      </c>
      <c r="H13" s="100">
        <v>5</v>
      </c>
      <c r="I13" s="5"/>
      <c r="J13" s="25"/>
      <c r="K13" s="59"/>
      <c r="L13" s="59"/>
      <c r="M13" s="59"/>
      <c r="N13" s="59"/>
      <c r="O13" s="5"/>
      <c r="P13" s="25"/>
      <c r="Q13" s="59"/>
      <c r="R13" s="59"/>
      <c r="S13" s="59"/>
      <c r="T13" s="59"/>
    </row>
    <row r="14" spans="1:20" x14ac:dyDescent="0.25">
      <c r="A14" s="98"/>
      <c r="B14" s="107" t="s">
        <v>58</v>
      </c>
      <c r="C14" s="114">
        <f>SUM(C13)</f>
        <v>100</v>
      </c>
      <c r="D14" s="108">
        <f t="shared" ref="D14:E14" si="1">SUM(D13)</f>
        <v>0.4</v>
      </c>
      <c r="E14" s="108">
        <f t="shared" si="1"/>
        <v>0.3</v>
      </c>
      <c r="F14" s="108">
        <f>SUM(F13)</f>
        <v>10.3</v>
      </c>
      <c r="G14" s="114">
        <f>D14*4+E14*9+F14*4</f>
        <v>45.5</v>
      </c>
      <c r="H14" s="108">
        <f t="shared" ref="H14" si="2">SUM(H13)</f>
        <v>5</v>
      </c>
      <c r="I14" s="5"/>
      <c r="J14" s="25"/>
      <c r="K14" s="59"/>
      <c r="L14" s="59"/>
      <c r="M14" s="59"/>
      <c r="N14" s="59"/>
      <c r="O14" s="5"/>
      <c r="P14" s="25"/>
      <c r="Q14" s="59"/>
      <c r="R14" s="59"/>
      <c r="S14" s="59"/>
      <c r="T14" s="59"/>
    </row>
    <row r="15" spans="1:20" x14ac:dyDescent="0.25">
      <c r="A15" s="206" t="s">
        <v>41</v>
      </c>
      <c r="B15" s="207"/>
      <c r="C15" s="207"/>
      <c r="D15" s="207"/>
      <c r="E15" s="207"/>
      <c r="F15" s="207"/>
      <c r="G15" s="207"/>
      <c r="H15" s="207"/>
      <c r="I15" s="5"/>
      <c r="J15" s="25"/>
      <c r="K15" s="59"/>
      <c r="L15" s="59"/>
      <c r="M15" s="59"/>
      <c r="N15" s="59"/>
      <c r="O15" s="5"/>
      <c r="P15" s="25"/>
      <c r="Q15" s="59"/>
      <c r="R15" s="59"/>
      <c r="S15" s="59"/>
      <c r="T15" s="59"/>
    </row>
    <row r="16" spans="1:20" x14ac:dyDescent="0.25">
      <c r="A16" s="98">
        <v>13</v>
      </c>
      <c r="B16" s="105" t="s">
        <v>198</v>
      </c>
      <c r="C16" s="98">
        <v>40</v>
      </c>
      <c r="D16" s="100">
        <v>0.56999999999999995</v>
      </c>
      <c r="E16" s="100">
        <v>4.01</v>
      </c>
      <c r="F16" s="100">
        <v>3.48</v>
      </c>
      <c r="G16" s="100">
        <v>52.26</v>
      </c>
      <c r="H16" s="100">
        <v>3.64</v>
      </c>
      <c r="I16" s="5"/>
      <c r="J16" s="25"/>
      <c r="K16" s="59"/>
      <c r="L16" s="59"/>
      <c r="M16" s="59"/>
      <c r="N16" s="59"/>
      <c r="O16" s="5"/>
      <c r="P16" s="25"/>
      <c r="Q16" s="59"/>
      <c r="R16" s="59"/>
      <c r="S16" s="59"/>
      <c r="T16" s="59"/>
    </row>
    <row r="17" spans="1:25" x14ac:dyDescent="0.25">
      <c r="A17" s="98">
        <v>59</v>
      </c>
      <c r="B17" s="105" t="s">
        <v>112</v>
      </c>
      <c r="C17" s="98">
        <v>150</v>
      </c>
      <c r="D17" s="100">
        <v>3.15</v>
      </c>
      <c r="E17" s="100">
        <v>1.8</v>
      </c>
      <c r="F17" s="100">
        <v>8.5500000000000007</v>
      </c>
      <c r="G17" s="100">
        <v>63</v>
      </c>
      <c r="H17" s="98">
        <v>18.03</v>
      </c>
      <c r="I17" s="5"/>
      <c r="J17" s="25"/>
      <c r="K17" s="59"/>
      <c r="L17" s="59"/>
      <c r="M17" s="59"/>
      <c r="N17" s="59"/>
      <c r="O17" s="5"/>
      <c r="P17" s="25"/>
      <c r="Q17" s="59"/>
      <c r="R17" s="59"/>
      <c r="S17" s="59"/>
      <c r="T17" s="59"/>
    </row>
    <row r="18" spans="1:25" x14ac:dyDescent="0.25">
      <c r="A18" s="98">
        <v>202</v>
      </c>
      <c r="B18" s="117" t="s">
        <v>113</v>
      </c>
      <c r="C18" s="98">
        <v>80</v>
      </c>
      <c r="D18" s="100">
        <v>12.64</v>
      </c>
      <c r="E18" s="98">
        <v>13.14</v>
      </c>
      <c r="F18" s="100">
        <v>13.46</v>
      </c>
      <c r="G18" s="100">
        <v>223</v>
      </c>
      <c r="H18" s="100">
        <v>0.37</v>
      </c>
      <c r="I18" s="5"/>
      <c r="J18" s="25"/>
      <c r="K18" s="59"/>
      <c r="L18" s="59"/>
      <c r="M18" s="59"/>
      <c r="N18" s="59"/>
      <c r="O18" s="5"/>
      <c r="P18" s="25"/>
      <c r="Q18" s="59"/>
      <c r="R18" s="59"/>
      <c r="S18" s="59"/>
      <c r="T18" s="59"/>
    </row>
    <row r="19" spans="1:25" x14ac:dyDescent="0.25">
      <c r="A19" s="124">
        <v>106</v>
      </c>
      <c r="B19" s="117" t="s">
        <v>199</v>
      </c>
      <c r="C19" s="124">
        <v>105</v>
      </c>
      <c r="D19" s="100">
        <v>3.2</v>
      </c>
      <c r="E19" s="124">
        <v>3.24</v>
      </c>
      <c r="F19" s="100">
        <v>13.98</v>
      </c>
      <c r="G19" s="100">
        <v>97.5</v>
      </c>
      <c r="H19" s="100">
        <v>0</v>
      </c>
      <c r="I19" s="5"/>
      <c r="J19" s="25"/>
      <c r="K19" s="59"/>
      <c r="L19" s="59"/>
      <c r="M19" s="59"/>
      <c r="N19" s="59"/>
      <c r="O19" s="5"/>
      <c r="P19" s="25"/>
      <c r="Q19" s="59"/>
      <c r="R19" s="59"/>
      <c r="S19" s="59"/>
      <c r="T19" s="59"/>
    </row>
    <row r="20" spans="1:25" x14ac:dyDescent="0.25">
      <c r="A20" s="98">
        <v>251</v>
      </c>
      <c r="B20" s="105" t="s">
        <v>118</v>
      </c>
      <c r="C20" s="98">
        <v>180</v>
      </c>
      <c r="D20" s="98">
        <v>0.14000000000000001</v>
      </c>
      <c r="E20" s="98">
        <v>0.14000000000000001</v>
      </c>
      <c r="F20" s="100">
        <v>21.49</v>
      </c>
      <c r="G20" s="100">
        <v>86.4</v>
      </c>
      <c r="H20" s="98">
        <v>1.29</v>
      </c>
      <c r="I20" s="5"/>
      <c r="J20" s="25"/>
      <c r="K20" s="59"/>
      <c r="L20" s="59"/>
      <c r="M20" s="59"/>
      <c r="N20" s="59"/>
      <c r="O20" s="5"/>
      <c r="P20" s="25"/>
      <c r="Q20" s="59"/>
      <c r="R20" s="59"/>
      <c r="S20" s="59"/>
      <c r="T20" s="59"/>
    </row>
    <row r="21" spans="1:25" x14ac:dyDescent="0.25">
      <c r="A21" s="98"/>
      <c r="B21" s="105" t="s">
        <v>48</v>
      </c>
      <c r="C21" s="98">
        <v>40</v>
      </c>
      <c r="D21" s="100">
        <f>C21*7.92/100</f>
        <v>3.1680000000000001</v>
      </c>
      <c r="E21" s="100">
        <f>C21*1.32/100</f>
        <v>0.52800000000000002</v>
      </c>
      <c r="F21" s="98">
        <f>C21*52.68/100</f>
        <v>21.071999999999999</v>
      </c>
      <c r="G21" s="100">
        <f>D21*4+E21*9+F21*4</f>
        <v>101.71199999999999</v>
      </c>
      <c r="H21" s="109">
        <v>0</v>
      </c>
      <c r="I21" s="5"/>
      <c r="J21" s="25"/>
      <c r="K21" s="59"/>
      <c r="L21" s="59"/>
      <c r="M21" s="59"/>
      <c r="N21" s="59"/>
      <c r="O21" s="5"/>
      <c r="P21" s="25"/>
      <c r="Q21" s="59"/>
      <c r="R21" s="59"/>
      <c r="S21" s="59"/>
      <c r="T21" s="59"/>
    </row>
    <row r="22" spans="1:25" x14ac:dyDescent="0.25">
      <c r="A22" s="114"/>
      <c r="B22" s="107" t="s">
        <v>59</v>
      </c>
      <c r="C22" s="114"/>
      <c r="D22" s="108">
        <f>SUM(D16:D21)</f>
        <v>22.867999999999999</v>
      </c>
      <c r="E22" s="108">
        <f>SUM(E16:E21)</f>
        <v>22.857999999999997</v>
      </c>
      <c r="F22" s="108">
        <f>SUM(F16:F21)</f>
        <v>82.031999999999996</v>
      </c>
      <c r="G22" s="108">
        <f>SUM(G16:G21)</f>
        <v>623.87199999999996</v>
      </c>
      <c r="H22" s="108">
        <f>SUM(H16:H21)</f>
        <v>23.330000000000002</v>
      </c>
      <c r="I22" s="5"/>
      <c r="J22" s="25"/>
      <c r="K22" s="59"/>
      <c r="L22" s="59"/>
      <c r="M22" s="59"/>
      <c r="N22" s="59"/>
      <c r="O22" s="5"/>
      <c r="P22" s="25"/>
      <c r="Q22" s="59"/>
      <c r="R22" s="59"/>
      <c r="S22" s="59"/>
      <c r="T22" s="59"/>
    </row>
    <row r="23" spans="1:25" x14ac:dyDescent="0.25">
      <c r="A23" s="206" t="s">
        <v>50</v>
      </c>
      <c r="B23" s="207"/>
      <c r="C23" s="207"/>
      <c r="D23" s="207"/>
      <c r="E23" s="207"/>
      <c r="F23" s="207"/>
      <c r="G23" s="207"/>
      <c r="H23" s="207"/>
      <c r="I23" s="5"/>
      <c r="J23" s="25"/>
      <c r="K23" s="59"/>
      <c r="L23" s="59"/>
      <c r="M23" s="59"/>
      <c r="N23" s="59"/>
      <c r="O23" s="5"/>
      <c r="P23" s="25"/>
      <c r="Q23" s="59"/>
      <c r="R23" s="59"/>
      <c r="S23" s="59"/>
      <c r="T23" s="59"/>
    </row>
    <row r="24" spans="1:25" x14ac:dyDescent="0.25">
      <c r="A24" s="98">
        <v>285</v>
      </c>
      <c r="B24" s="105" t="s">
        <v>97</v>
      </c>
      <c r="C24" s="98">
        <v>50</v>
      </c>
      <c r="D24" s="100">
        <f>C24*3.67/50</f>
        <v>3.67</v>
      </c>
      <c r="E24" s="100">
        <f>C24*5.65/50</f>
        <v>5.65</v>
      </c>
      <c r="F24" s="98">
        <f>C24*20.12/50</f>
        <v>20.12</v>
      </c>
      <c r="G24" s="100">
        <f>D24*4+E24*9+F24*4</f>
        <v>146.01</v>
      </c>
      <c r="H24" s="100">
        <f>C24*0.11/50</f>
        <v>0.11</v>
      </c>
      <c r="I24" s="5"/>
      <c r="J24" s="25"/>
      <c r="K24" s="59"/>
      <c r="L24" s="59"/>
      <c r="M24" s="59"/>
      <c r="N24" s="59"/>
      <c r="O24" s="5"/>
      <c r="P24" s="25"/>
      <c r="Q24" s="59"/>
      <c r="R24" s="59"/>
      <c r="S24" s="59"/>
      <c r="T24" s="59"/>
    </row>
    <row r="25" spans="1:25" x14ac:dyDescent="0.25">
      <c r="A25" s="98">
        <v>269</v>
      </c>
      <c r="B25" s="105" t="s">
        <v>151</v>
      </c>
      <c r="C25" s="98">
        <v>150</v>
      </c>
      <c r="D25" s="98">
        <v>4.58</v>
      </c>
      <c r="E25" s="98">
        <v>4.08</v>
      </c>
      <c r="F25" s="100">
        <v>7.58</v>
      </c>
      <c r="G25" s="100">
        <v>85.36</v>
      </c>
      <c r="H25" s="100">
        <v>2.0499999999999998</v>
      </c>
      <c r="I25" s="5"/>
      <c r="J25" s="25"/>
      <c r="K25" s="59"/>
      <c r="L25" s="59"/>
      <c r="M25" s="59"/>
      <c r="N25" s="59"/>
      <c r="O25" s="5"/>
      <c r="P25" s="25"/>
      <c r="Q25" s="59"/>
      <c r="R25" s="59"/>
      <c r="S25" s="59"/>
      <c r="T25" s="59"/>
    </row>
    <row r="26" spans="1:25" x14ac:dyDescent="0.25">
      <c r="A26" s="98"/>
      <c r="B26" s="107" t="s">
        <v>56</v>
      </c>
      <c r="C26" s="114">
        <f t="shared" ref="C26:H26" si="3">SUM(C24:C25)</f>
        <v>200</v>
      </c>
      <c r="D26" s="114">
        <f t="shared" si="3"/>
        <v>8.25</v>
      </c>
      <c r="E26" s="114">
        <f t="shared" si="3"/>
        <v>9.73</v>
      </c>
      <c r="F26" s="108">
        <f t="shared" si="3"/>
        <v>27.700000000000003</v>
      </c>
      <c r="G26" s="114">
        <f t="shared" si="3"/>
        <v>231.37</v>
      </c>
      <c r="H26" s="114">
        <f t="shared" si="3"/>
        <v>2.1599999999999997</v>
      </c>
      <c r="I26" s="5"/>
      <c r="J26" s="5"/>
      <c r="K26" s="59"/>
      <c r="L26" s="59"/>
      <c r="M26" s="59"/>
      <c r="N26" s="59"/>
      <c r="O26" s="5"/>
      <c r="P26" s="5"/>
      <c r="Q26" s="59"/>
      <c r="R26" s="59"/>
      <c r="S26" s="59"/>
      <c r="T26" s="59"/>
      <c r="U26" s="5"/>
      <c r="V26" s="5"/>
      <c r="W26" s="5"/>
      <c r="X26" s="5"/>
      <c r="Y26" s="5"/>
    </row>
    <row r="27" spans="1:25" x14ac:dyDescent="0.25">
      <c r="A27" s="224"/>
      <c r="B27" s="225"/>
      <c r="C27" s="225"/>
      <c r="D27" s="225"/>
      <c r="E27" s="225"/>
      <c r="F27" s="225"/>
      <c r="G27" s="225"/>
      <c r="H27" s="225"/>
      <c r="J27" s="75"/>
      <c r="K27" s="5"/>
      <c r="L27" s="5"/>
      <c r="M27" s="5"/>
      <c r="N27" s="5"/>
      <c r="O27" s="5"/>
      <c r="P27" s="76"/>
      <c r="Q27" s="5"/>
      <c r="R27" s="5"/>
      <c r="S27" s="5"/>
      <c r="T27" s="5"/>
      <c r="U27" s="5"/>
      <c r="V27" s="5"/>
      <c r="W27" s="5"/>
      <c r="X27" s="5"/>
      <c r="Y27" s="5"/>
    </row>
    <row r="28" spans="1:25" x14ac:dyDescent="0.25">
      <c r="A28" s="114"/>
      <c r="B28" s="107" t="s">
        <v>49</v>
      </c>
      <c r="C28" s="98"/>
      <c r="D28" s="108">
        <f>D11+D14+D22+D26</f>
        <v>39.277999999999999</v>
      </c>
      <c r="E28" s="108">
        <f>E11+E14+E22+E26</f>
        <v>42.787999999999997</v>
      </c>
      <c r="F28" s="108">
        <f>F11+F14+F22+F26</f>
        <v>173.58199999999999</v>
      </c>
      <c r="G28" s="108">
        <f>G11+G14+G22+G26</f>
        <v>1235.0819999999999</v>
      </c>
      <c r="H28" s="108">
        <f>H11+H14+H22+H26</f>
        <v>31.76</v>
      </c>
      <c r="J28" s="75"/>
      <c r="O28" s="5"/>
      <c r="P28" s="25"/>
      <c r="Q28" s="5"/>
      <c r="R28" s="5"/>
      <c r="S28" s="5"/>
      <c r="T28" s="5"/>
      <c r="U28" s="5"/>
      <c r="V28" s="5"/>
      <c r="W28" s="5"/>
      <c r="X28" s="5"/>
      <c r="Y28" s="5"/>
    </row>
    <row r="29" spans="1:25" x14ac:dyDescent="0.25">
      <c r="A29" s="111"/>
      <c r="B29" s="112" t="s">
        <v>94</v>
      </c>
      <c r="C29" s="111"/>
      <c r="D29" s="115" t="s">
        <v>90</v>
      </c>
      <c r="E29" s="115" t="s">
        <v>91</v>
      </c>
      <c r="F29" s="115" t="s">
        <v>92</v>
      </c>
      <c r="G29" s="115" t="s">
        <v>93</v>
      </c>
      <c r="H29" s="115" t="s">
        <v>98</v>
      </c>
      <c r="J29" s="71"/>
      <c r="O29" s="5"/>
      <c r="P29" s="59"/>
      <c r="Q29" s="5"/>
      <c r="R29" s="5"/>
      <c r="S29" s="5"/>
      <c r="T29" s="5"/>
      <c r="U29" s="5"/>
      <c r="V29" s="5"/>
      <c r="W29" s="5"/>
      <c r="X29" s="5"/>
      <c r="Y29" s="5"/>
    </row>
    <row r="30" spans="1:25" x14ac:dyDescent="0.25">
      <c r="A30" s="65"/>
      <c r="B30" s="66"/>
      <c r="C30" s="67"/>
      <c r="D30" s="68"/>
      <c r="E30" s="68"/>
      <c r="F30" s="68"/>
      <c r="G30" s="68"/>
      <c r="H30" s="67"/>
      <c r="J30" s="71"/>
      <c r="O30" s="5"/>
      <c r="P30" s="59"/>
      <c r="Q30" s="5"/>
      <c r="R30" s="5"/>
      <c r="S30" s="5"/>
      <c r="T30" s="5"/>
      <c r="U30" s="5"/>
      <c r="V30" s="5"/>
      <c r="W30" s="5"/>
      <c r="X30" s="5"/>
      <c r="Y30" s="5"/>
    </row>
    <row r="31" spans="1:25" x14ac:dyDescent="0.25">
      <c r="A31" s="21"/>
      <c r="B31" s="22"/>
      <c r="C31" s="22"/>
      <c r="D31" s="22"/>
      <c r="E31" s="22"/>
      <c r="F31" s="22"/>
      <c r="G31" s="22"/>
      <c r="H31" s="22"/>
      <c r="J31" s="71"/>
      <c r="O31" s="5"/>
      <c r="P31" s="59"/>
      <c r="Q31" s="5"/>
      <c r="R31" s="5"/>
      <c r="S31" s="5"/>
      <c r="T31" s="5"/>
      <c r="U31" s="5"/>
      <c r="V31" s="5"/>
      <c r="W31" s="5"/>
      <c r="X31" s="5"/>
      <c r="Y31" s="5"/>
    </row>
    <row r="32" spans="1:25" x14ac:dyDescent="0.25">
      <c r="A32" s="21"/>
      <c r="B32" s="22"/>
      <c r="C32" s="22"/>
      <c r="D32" s="22"/>
      <c r="E32" s="22"/>
      <c r="F32" s="22"/>
      <c r="G32" s="22"/>
      <c r="H32" s="22"/>
      <c r="J32" s="72"/>
      <c r="O32" s="5"/>
      <c r="P32" s="73"/>
      <c r="Q32" s="5"/>
      <c r="R32" s="5"/>
      <c r="S32" s="5"/>
      <c r="T32" s="5"/>
      <c r="U32" s="5"/>
      <c r="V32" s="5"/>
      <c r="W32" s="5"/>
      <c r="X32" s="5"/>
      <c r="Y32" s="5"/>
    </row>
    <row r="33" spans="1:25" x14ac:dyDescent="0.25">
      <c r="A33" s="21"/>
      <c r="B33" s="22"/>
      <c r="C33" s="22"/>
      <c r="D33" s="22"/>
      <c r="E33" s="22"/>
      <c r="F33" s="22"/>
      <c r="G33" s="22"/>
      <c r="H33" s="22"/>
      <c r="J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x14ac:dyDescent="0.25">
      <c r="A34" s="21"/>
      <c r="B34" s="22"/>
      <c r="C34" s="22"/>
      <c r="D34" s="22"/>
      <c r="E34" s="22"/>
      <c r="F34" s="22"/>
      <c r="G34" s="22"/>
      <c r="H34" s="22"/>
      <c r="J34" s="5"/>
    </row>
    <row r="35" spans="1:25" x14ac:dyDescent="0.25">
      <c r="A35" s="21"/>
      <c r="B35" s="22"/>
      <c r="C35" s="22"/>
      <c r="D35" s="22"/>
      <c r="E35" s="22"/>
      <c r="F35" s="22"/>
      <c r="G35" s="22"/>
      <c r="H35" s="22"/>
    </row>
    <row r="36" spans="1:25" x14ac:dyDescent="0.25">
      <c r="A36" s="21"/>
      <c r="B36" s="22"/>
      <c r="C36" s="22"/>
      <c r="D36" s="22"/>
      <c r="E36" s="22"/>
      <c r="F36" s="22"/>
      <c r="G36" s="22"/>
      <c r="H36" s="22"/>
    </row>
    <row r="37" spans="1:25" x14ac:dyDescent="0.25">
      <c r="A37" s="21"/>
      <c r="B37" s="22"/>
      <c r="C37" s="22"/>
      <c r="D37" s="22"/>
      <c r="E37" s="22"/>
      <c r="F37" s="22"/>
      <c r="G37" s="22"/>
      <c r="H37" s="22"/>
    </row>
    <row r="38" spans="1:25" x14ac:dyDescent="0.25">
      <c r="A38" s="24"/>
      <c r="B38" s="24"/>
      <c r="C38" s="24"/>
      <c r="D38" s="22"/>
      <c r="E38" s="22"/>
      <c r="F38" s="22"/>
      <c r="G38" s="22"/>
      <c r="H38" s="22"/>
    </row>
    <row r="39" spans="1:25" x14ac:dyDescent="0.25">
      <c r="A39" s="5"/>
      <c r="B39" s="5"/>
      <c r="C39" s="25"/>
      <c r="D39" s="21"/>
      <c r="E39" s="21"/>
      <c r="F39" s="21"/>
      <c r="G39" s="21"/>
      <c r="H39" s="21"/>
      <c r="I39" s="5"/>
    </row>
    <row r="40" spans="1:25" x14ac:dyDescent="0.25">
      <c r="A40" s="5"/>
      <c r="B40" s="5"/>
      <c r="C40" s="25"/>
      <c r="D40" s="21"/>
      <c r="E40" s="21"/>
      <c r="F40" s="21"/>
      <c r="G40" s="21"/>
      <c r="H40" s="21"/>
      <c r="I40" s="5"/>
    </row>
    <row r="41" spans="1:25" x14ac:dyDescent="0.25">
      <c r="A41" s="5"/>
      <c r="B41" s="5"/>
      <c r="C41" s="25"/>
      <c r="D41" s="21"/>
      <c r="E41" s="21"/>
      <c r="F41" s="21"/>
      <c r="G41" s="21"/>
      <c r="H41" s="21"/>
      <c r="I41" s="5"/>
    </row>
    <row r="42" spans="1:25" x14ac:dyDescent="0.25">
      <c r="A42" s="5"/>
      <c r="B42" s="5"/>
      <c r="C42" s="25"/>
      <c r="D42" s="21"/>
      <c r="E42" s="21"/>
      <c r="F42" s="21"/>
      <c r="G42" s="21"/>
      <c r="H42" s="21"/>
      <c r="I42" s="5"/>
    </row>
    <row r="43" spans="1:25" x14ac:dyDescent="0.25">
      <c r="A43" s="5"/>
      <c r="B43" s="5"/>
      <c r="C43" s="25"/>
      <c r="F43" s="15"/>
      <c r="G43" s="15"/>
      <c r="H43" s="15"/>
    </row>
    <row r="44" spans="1:25" x14ac:dyDescent="0.25">
      <c r="A44" s="5"/>
      <c r="B44" s="5"/>
      <c r="C44" s="25"/>
    </row>
    <row r="45" spans="1:25" x14ac:dyDescent="0.25">
      <c r="A45" s="5"/>
      <c r="B45" s="5"/>
      <c r="C45" s="25"/>
    </row>
    <row r="46" spans="1:25" x14ac:dyDescent="0.25">
      <c r="A46" s="5"/>
      <c r="B46" s="5"/>
      <c r="C46" s="25"/>
    </row>
    <row r="47" spans="1:25" x14ac:dyDescent="0.25">
      <c r="A47" s="5"/>
      <c r="B47" s="5"/>
      <c r="C47" s="25"/>
    </row>
    <row r="48" spans="1:25" x14ac:dyDescent="0.25">
      <c r="A48" s="5"/>
      <c r="B48" s="5"/>
      <c r="C48" s="25"/>
    </row>
    <row r="49" spans="1:3" x14ac:dyDescent="0.25">
      <c r="A49" s="5"/>
      <c r="B49" s="5"/>
      <c r="C49" s="25"/>
    </row>
    <row r="50" spans="1:3" x14ac:dyDescent="0.25">
      <c r="A50" s="5"/>
      <c r="B50" s="5"/>
      <c r="C50" s="25"/>
    </row>
    <row r="51" spans="1:3" x14ac:dyDescent="0.25">
      <c r="A51" s="5"/>
      <c r="B51" s="5"/>
      <c r="C51" s="25"/>
    </row>
    <row r="52" spans="1:3" x14ac:dyDescent="0.25">
      <c r="A52" s="5"/>
      <c r="B52" s="5"/>
      <c r="C52" s="25"/>
    </row>
    <row r="53" spans="1:3" x14ac:dyDescent="0.25">
      <c r="A53" s="5"/>
      <c r="B53" s="5"/>
      <c r="C53" s="25"/>
    </row>
    <row r="54" spans="1:3" x14ac:dyDescent="0.25">
      <c r="A54" s="5"/>
      <c r="B54" s="5"/>
      <c r="C54" s="25"/>
    </row>
    <row r="55" spans="1:3" x14ac:dyDescent="0.25">
      <c r="A55" s="5"/>
      <c r="B55" s="5"/>
      <c r="C55" s="25"/>
    </row>
    <row r="56" spans="1:3" x14ac:dyDescent="0.25">
      <c r="A56" s="5"/>
      <c r="B56" s="5"/>
      <c r="C56" s="25"/>
    </row>
    <row r="57" spans="1:3" x14ac:dyDescent="0.25">
      <c r="A57" s="5"/>
      <c r="B57" s="5"/>
      <c r="C57" s="25"/>
    </row>
    <row r="58" spans="1:3" x14ac:dyDescent="0.25">
      <c r="A58" s="5"/>
      <c r="B58" s="5"/>
      <c r="C58" s="25"/>
    </row>
    <row r="59" spans="1:3" x14ac:dyDescent="0.25">
      <c r="A59" s="5"/>
      <c r="B59" s="5"/>
      <c r="C59" s="25"/>
    </row>
    <row r="60" spans="1:3" x14ac:dyDescent="0.25">
      <c r="A60" s="5"/>
      <c r="B60" s="5"/>
      <c r="C60" s="25"/>
    </row>
    <row r="61" spans="1:3" x14ac:dyDescent="0.25">
      <c r="A61" s="5"/>
      <c r="B61" s="5"/>
      <c r="C61" s="25"/>
    </row>
    <row r="62" spans="1:3" x14ac:dyDescent="0.25">
      <c r="A62" s="5"/>
      <c r="B62" s="5"/>
      <c r="C62" s="25"/>
    </row>
    <row r="63" spans="1:3" x14ac:dyDescent="0.25">
      <c r="A63" s="5"/>
      <c r="B63" s="5"/>
      <c r="C63" s="25"/>
    </row>
    <row r="64" spans="1:3" x14ac:dyDescent="0.25">
      <c r="A64" s="5"/>
      <c r="B64" s="5"/>
      <c r="C64" s="25"/>
    </row>
    <row r="65" spans="1:3" x14ac:dyDescent="0.25">
      <c r="A65" s="5"/>
      <c r="B65" s="5"/>
      <c r="C65" s="5"/>
    </row>
    <row r="66" spans="1:3" x14ac:dyDescent="0.25">
      <c r="A66" s="5"/>
      <c r="B66" s="5"/>
      <c r="C66" s="5"/>
    </row>
    <row r="67" spans="1:3" x14ac:dyDescent="0.25">
      <c r="A67" s="5"/>
      <c r="B67" s="5"/>
      <c r="C67" s="5"/>
    </row>
    <row r="68" spans="1:3" x14ac:dyDescent="0.25">
      <c r="A68" s="5"/>
      <c r="B68" s="5"/>
      <c r="C68" s="5"/>
    </row>
    <row r="69" spans="1:3" x14ac:dyDescent="0.25">
      <c r="A69" s="5"/>
      <c r="B69" s="5"/>
      <c r="C69" s="5"/>
    </row>
  </sheetData>
  <mergeCells count="13">
    <mergeCell ref="D3:F3"/>
    <mergeCell ref="A12:H12"/>
    <mergeCell ref="A15:H15"/>
    <mergeCell ref="A23:H23"/>
    <mergeCell ref="A27:H27"/>
    <mergeCell ref="G3:G4"/>
    <mergeCell ref="H3:H4"/>
    <mergeCell ref="A6:H6"/>
    <mergeCell ref="A1:B1"/>
    <mergeCell ref="A2:B2"/>
    <mergeCell ref="A3:A5"/>
    <mergeCell ref="B3:B5"/>
    <mergeCell ref="C3:C4"/>
  </mergeCells>
  <pageMargins left="1" right="1" top="1" bottom="1" header="0.5" footer="0.5"/>
  <pageSetup paperSize="9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"/>
  <sheetViews>
    <sheetView zoomScaleNormal="100" workbookViewId="0">
      <selection activeCell="B26" sqref="B26"/>
    </sheetView>
  </sheetViews>
  <sheetFormatPr defaultRowHeight="15" x14ac:dyDescent="0.25"/>
  <cols>
    <col min="1" max="1" width="4.85546875" style="61" customWidth="1"/>
    <col min="2" max="2" width="38.85546875" style="61" customWidth="1"/>
    <col min="3" max="3" width="7.28515625" style="61" customWidth="1"/>
    <col min="4" max="4" width="6.7109375" style="61" customWidth="1"/>
    <col min="5" max="5" width="6.42578125" style="61" customWidth="1"/>
    <col min="6" max="6" width="7.28515625" style="61" customWidth="1"/>
    <col min="7" max="7" width="9.42578125" style="61" customWidth="1"/>
    <col min="8" max="8" width="6.5703125" style="61" customWidth="1"/>
    <col min="9" max="9" width="20.7109375" style="61" customWidth="1"/>
    <col min="10" max="10" width="7.28515625" style="61" customWidth="1"/>
    <col min="11" max="14" width="9.140625" style="61"/>
    <col min="15" max="15" width="19.7109375" style="61" customWidth="1"/>
    <col min="16" max="16" width="7.7109375" style="61" customWidth="1"/>
    <col min="17" max="17" width="9.140625" style="61"/>
    <col min="18" max="18" width="7.7109375" style="61" customWidth="1"/>
    <col min="19" max="16384" width="9.140625" style="61"/>
  </cols>
  <sheetData>
    <row r="1" spans="1:20" ht="15.75" x14ac:dyDescent="0.25">
      <c r="A1" s="216" t="s">
        <v>187</v>
      </c>
      <c r="B1" s="216"/>
      <c r="C1" s="84" t="s">
        <v>89</v>
      </c>
      <c r="D1" s="84"/>
      <c r="E1" s="8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5.75" x14ac:dyDescent="0.25">
      <c r="A2" s="217" t="s">
        <v>115</v>
      </c>
      <c r="B2" s="217"/>
      <c r="C2" s="83" t="s">
        <v>87</v>
      </c>
      <c r="D2" s="83"/>
      <c r="E2" s="83"/>
      <c r="I2" s="24"/>
      <c r="J2" s="24"/>
      <c r="K2" s="5"/>
      <c r="L2" s="5"/>
      <c r="M2" s="5"/>
      <c r="N2" s="5"/>
      <c r="O2" s="24"/>
      <c r="P2" s="24"/>
      <c r="Q2" s="5"/>
      <c r="R2" s="5"/>
      <c r="S2" s="5"/>
      <c r="T2" s="5"/>
    </row>
    <row r="3" spans="1:20" ht="15" customHeight="1" x14ac:dyDescent="0.25">
      <c r="A3" s="233" t="s">
        <v>0</v>
      </c>
      <c r="B3" s="236" t="s">
        <v>1</v>
      </c>
      <c r="C3" s="236" t="s">
        <v>38</v>
      </c>
      <c r="D3" s="239" t="s">
        <v>39</v>
      </c>
      <c r="E3" s="239"/>
      <c r="F3" s="239"/>
      <c r="G3" s="240" t="s">
        <v>36</v>
      </c>
      <c r="H3" s="241" t="s">
        <v>37</v>
      </c>
      <c r="I3" s="5"/>
      <c r="J3" s="25"/>
      <c r="K3" s="59"/>
      <c r="L3" s="59"/>
      <c r="M3" s="59"/>
      <c r="N3" s="59"/>
      <c r="O3" s="5"/>
      <c r="P3" s="25"/>
      <c r="Q3" s="59"/>
      <c r="R3" s="59"/>
      <c r="S3" s="59"/>
      <c r="T3" s="59"/>
    </row>
    <row r="4" spans="1:20" ht="23.25" customHeight="1" x14ac:dyDescent="0.25">
      <c r="A4" s="234"/>
      <c r="B4" s="237"/>
      <c r="C4" s="237"/>
      <c r="D4" s="82" t="s">
        <v>34</v>
      </c>
      <c r="E4" s="87" t="s">
        <v>33</v>
      </c>
      <c r="F4" s="82" t="s">
        <v>35</v>
      </c>
      <c r="G4" s="240"/>
      <c r="H4" s="242"/>
      <c r="I4" s="5"/>
      <c r="J4" s="25"/>
      <c r="K4" s="59"/>
      <c r="L4" s="59"/>
      <c r="M4" s="59"/>
      <c r="N4" s="59"/>
      <c r="O4" s="5"/>
      <c r="P4" s="25"/>
      <c r="Q4" s="59"/>
      <c r="R4" s="59"/>
      <c r="S4" s="59"/>
      <c r="T4" s="59"/>
    </row>
    <row r="5" spans="1:20" x14ac:dyDescent="0.25">
      <c r="A5" s="235"/>
      <c r="B5" s="238"/>
      <c r="C5" s="238"/>
      <c r="D5" s="88"/>
      <c r="E5" s="88"/>
      <c r="F5" s="88"/>
      <c r="G5" s="88"/>
      <c r="H5" s="88"/>
      <c r="I5" s="5"/>
      <c r="J5" s="25"/>
      <c r="K5" s="59"/>
      <c r="L5" s="59"/>
      <c r="M5" s="59"/>
      <c r="N5" s="59"/>
      <c r="O5" s="5"/>
      <c r="P5" s="25"/>
      <c r="Q5" s="59"/>
      <c r="R5" s="59"/>
      <c r="S5" s="59"/>
      <c r="T5" s="59"/>
    </row>
    <row r="6" spans="1:20" x14ac:dyDescent="0.25">
      <c r="A6" s="231" t="s">
        <v>40</v>
      </c>
      <c r="B6" s="232"/>
      <c r="C6" s="232"/>
      <c r="D6" s="232"/>
      <c r="E6" s="232"/>
      <c r="F6" s="232"/>
      <c r="G6" s="232"/>
      <c r="H6" s="232"/>
      <c r="I6" s="5"/>
      <c r="J6" s="25"/>
      <c r="K6" s="59"/>
      <c r="L6" s="59"/>
      <c r="M6" s="59"/>
      <c r="N6" s="59"/>
      <c r="O6" s="5"/>
      <c r="P6" s="25"/>
      <c r="Q6" s="59"/>
      <c r="R6" s="59"/>
      <c r="S6" s="59"/>
      <c r="T6" s="59"/>
    </row>
    <row r="7" spans="1:20" x14ac:dyDescent="0.25">
      <c r="A7" s="91">
        <v>68</v>
      </c>
      <c r="B7" s="7" t="s">
        <v>200</v>
      </c>
      <c r="C7" s="92">
        <v>150</v>
      </c>
      <c r="D7" s="93">
        <v>4.32</v>
      </c>
      <c r="E7" s="93">
        <v>3.92</v>
      </c>
      <c r="F7" s="93">
        <v>14.13</v>
      </c>
      <c r="G7" s="93">
        <v>109.04</v>
      </c>
      <c r="H7" s="94">
        <v>0.69</v>
      </c>
      <c r="I7" s="5"/>
      <c r="J7" s="25"/>
      <c r="K7" s="59"/>
      <c r="L7" s="59"/>
      <c r="M7" s="59"/>
      <c r="N7" s="59"/>
      <c r="O7" s="5"/>
      <c r="P7" s="25"/>
      <c r="Q7" s="59"/>
      <c r="R7" s="59"/>
      <c r="S7" s="59"/>
      <c r="T7" s="59"/>
    </row>
    <row r="8" spans="1:20" x14ac:dyDescent="0.25">
      <c r="A8" s="91">
        <v>1</v>
      </c>
      <c r="B8" s="6" t="s">
        <v>108</v>
      </c>
      <c r="C8" s="95">
        <v>30</v>
      </c>
      <c r="D8" s="95">
        <f>C8*7.5/100</f>
        <v>2.25</v>
      </c>
      <c r="E8" s="93">
        <f>C8*2.9/100</f>
        <v>0.87</v>
      </c>
      <c r="F8" s="92">
        <f>C8*51.4/100</f>
        <v>15.42</v>
      </c>
      <c r="G8" s="92">
        <f>D8*4+E8*9+F8*4</f>
        <v>78.509999999999991</v>
      </c>
      <c r="H8" s="94">
        <v>0</v>
      </c>
      <c r="I8" s="5"/>
      <c r="J8" s="25"/>
      <c r="K8" s="59"/>
      <c r="L8" s="59"/>
      <c r="M8" s="59"/>
      <c r="N8" s="59"/>
      <c r="O8" s="5"/>
      <c r="P8" s="25"/>
      <c r="Q8" s="59"/>
      <c r="R8" s="59"/>
      <c r="S8" s="59"/>
      <c r="T8" s="59"/>
    </row>
    <row r="9" spans="1:20" x14ac:dyDescent="0.25">
      <c r="A9" s="91">
        <v>6</v>
      </c>
      <c r="B9" s="7" t="s">
        <v>61</v>
      </c>
      <c r="C9" s="92">
        <v>10</v>
      </c>
      <c r="D9" s="92">
        <v>2.63</v>
      </c>
      <c r="E9" s="93">
        <v>2.66</v>
      </c>
      <c r="F9" s="96">
        <v>0</v>
      </c>
      <c r="G9" s="92">
        <v>34</v>
      </c>
      <c r="H9" s="97">
        <v>7.0000000000000007E-2</v>
      </c>
      <c r="I9" s="5"/>
      <c r="J9" s="25"/>
      <c r="K9" s="59"/>
      <c r="L9" s="59"/>
      <c r="M9" s="59"/>
      <c r="N9" s="59"/>
      <c r="O9" s="5"/>
      <c r="P9" s="25"/>
      <c r="Q9" s="59"/>
      <c r="R9" s="59"/>
      <c r="S9" s="59"/>
      <c r="T9" s="59"/>
    </row>
    <row r="10" spans="1:20" x14ac:dyDescent="0.25">
      <c r="A10" s="91">
        <v>261</v>
      </c>
      <c r="B10" s="8" t="s">
        <v>51</v>
      </c>
      <c r="C10" s="92">
        <v>180</v>
      </c>
      <c r="D10" s="93">
        <v>0.06</v>
      </c>
      <c r="E10" s="93">
        <v>0.02</v>
      </c>
      <c r="F10" s="92">
        <v>9.99</v>
      </c>
      <c r="G10" s="92">
        <v>40</v>
      </c>
      <c r="H10" s="97">
        <v>0.03</v>
      </c>
      <c r="I10" s="5"/>
      <c r="J10" s="25"/>
      <c r="K10" s="59"/>
      <c r="L10" s="59"/>
      <c r="M10" s="59"/>
      <c r="N10" s="59"/>
      <c r="O10" s="5"/>
      <c r="P10" s="25"/>
      <c r="Q10" s="59"/>
      <c r="R10" s="59"/>
      <c r="S10" s="59"/>
      <c r="T10" s="59"/>
    </row>
    <row r="11" spans="1:20" x14ac:dyDescent="0.25">
      <c r="A11" s="82"/>
      <c r="B11" s="57" t="s">
        <v>57</v>
      </c>
      <c r="C11" s="82">
        <f>SUM(C7:C10)</f>
        <v>370</v>
      </c>
      <c r="D11" s="88">
        <f>SUM(D7:D10)</f>
        <v>9.26</v>
      </c>
      <c r="E11" s="88">
        <f>SUM(E7:E10)</f>
        <v>7.47</v>
      </c>
      <c r="F11" s="88">
        <f>SUM(F7:F10)</f>
        <v>39.54</v>
      </c>
      <c r="G11" s="88">
        <f>D11*4+E11*9+F11*4</f>
        <v>262.43</v>
      </c>
      <c r="H11" s="88">
        <f>SUM(H7:H10)</f>
        <v>0.79</v>
      </c>
      <c r="I11" s="5"/>
      <c r="J11" s="25"/>
      <c r="K11" s="59"/>
      <c r="L11" s="59"/>
      <c r="M11" s="59"/>
      <c r="N11" s="59"/>
      <c r="O11" s="5"/>
      <c r="P11" s="25"/>
      <c r="Q11" s="59"/>
      <c r="R11" s="59"/>
      <c r="S11" s="59"/>
      <c r="T11" s="59"/>
    </row>
    <row r="12" spans="1:20" x14ac:dyDescent="0.25">
      <c r="A12" s="231" t="s">
        <v>26</v>
      </c>
      <c r="B12" s="232"/>
      <c r="C12" s="232"/>
      <c r="D12" s="232"/>
      <c r="E12" s="232"/>
      <c r="F12" s="232"/>
      <c r="G12" s="232"/>
      <c r="H12" s="232"/>
      <c r="I12" s="5"/>
      <c r="J12" s="25"/>
      <c r="K12" s="59"/>
      <c r="L12" s="59"/>
      <c r="M12" s="59"/>
      <c r="N12" s="59"/>
      <c r="O12" s="5"/>
      <c r="P12" s="25"/>
      <c r="Q12" s="59"/>
      <c r="R12" s="59"/>
      <c r="S12" s="59"/>
      <c r="T12" s="59"/>
    </row>
    <row r="13" spans="1:20" x14ac:dyDescent="0.25">
      <c r="A13" s="56">
        <v>268</v>
      </c>
      <c r="B13" s="62" t="s">
        <v>43</v>
      </c>
      <c r="C13" s="56">
        <v>150</v>
      </c>
      <c r="D13" s="90">
        <v>0</v>
      </c>
      <c r="E13" s="90">
        <v>0</v>
      </c>
      <c r="F13" s="56">
        <f>C13*15.9/100</f>
        <v>23.85</v>
      </c>
      <c r="G13" s="56">
        <f>D13*4+E13*9+F13*4</f>
        <v>95.4</v>
      </c>
      <c r="H13" s="90">
        <v>3</v>
      </c>
      <c r="I13" s="5"/>
      <c r="J13" s="25"/>
      <c r="K13" s="59"/>
      <c r="L13" s="59"/>
      <c r="M13" s="59"/>
      <c r="N13" s="59"/>
      <c r="O13" s="5"/>
      <c r="P13" s="25"/>
      <c r="Q13" s="59"/>
      <c r="R13" s="59"/>
      <c r="S13" s="59"/>
      <c r="T13" s="59"/>
    </row>
    <row r="14" spans="1:20" x14ac:dyDescent="0.25">
      <c r="A14" s="56"/>
      <c r="B14" s="57" t="s">
        <v>58</v>
      </c>
      <c r="C14" s="82">
        <f>SUM(C13)</f>
        <v>150</v>
      </c>
      <c r="D14" s="88">
        <f t="shared" ref="D14:E14" si="0">SUM(D13)</f>
        <v>0</v>
      </c>
      <c r="E14" s="88">
        <f t="shared" si="0"/>
        <v>0</v>
      </c>
      <c r="F14" s="88">
        <f>SUM(F13)</f>
        <v>23.85</v>
      </c>
      <c r="G14" s="82">
        <f>D14*4+E14*9+F14*4</f>
        <v>95.4</v>
      </c>
      <c r="H14" s="88">
        <f t="shared" ref="H14" si="1">SUM(H13)</f>
        <v>3</v>
      </c>
      <c r="I14" s="5"/>
      <c r="J14" s="25"/>
      <c r="K14" s="59"/>
      <c r="L14" s="59"/>
      <c r="M14" s="59"/>
      <c r="N14" s="59"/>
      <c r="O14" s="5"/>
      <c r="P14" s="25"/>
      <c r="Q14" s="59"/>
      <c r="R14" s="59"/>
      <c r="S14" s="59"/>
      <c r="T14" s="59"/>
    </row>
    <row r="15" spans="1:20" x14ac:dyDescent="0.25">
      <c r="A15" s="231" t="s">
        <v>41</v>
      </c>
      <c r="B15" s="232"/>
      <c r="C15" s="232"/>
      <c r="D15" s="232"/>
      <c r="E15" s="232"/>
      <c r="F15" s="232"/>
      <c r="G15" s="232"/>
      <c r="H15" s="232"/>
      <c r="I15" s="5"/>
      <c r="J15" s="25"/>
      <c r="K15" s="59"/>
      <c r="L15" s="59"/>
      <c r="M15" s="59"/>
      <c r="N15" s="59"/>
      <c r="O15" s="5"/>
      <c r="P15" s="25"/>
      <c r="Q15" s="59"/>
      <c r="R15" s="59"/>
      <c r="S15" s="59"/>
      <c r="T15" s="59"/>
    </row>
    <row r="16" spans="1:20" x14ac:dyDescent="0.25">
      <c r="A16" s="91">
        <v>12</v>
      </c>
      <c r="B16" s="58" t="s">
        <v>201</v>
      </c>
      <c r="C16" s="56">
        <v>40</v>
      </c>
      <c r="D16" s="89">
        <v>1.24</v>
      </c>
      <c r="E16" s="89">
        <v>2.08</v>
      </c>
      <c r="F16" s="89">
        <v>2.5</v>
      </c>
      <c r="G16" s="89">
        <v>33.64</v>
      </c>
      <c r="H16" s="89">
        <v>4.4000000000000004</v>
      </c>
      <c r="I16" s="5"/>
      <c r="J16" s="25"/>
      <c r="K16" s="59"/>
      <c r="L16" s="59"/>
      <c r="M16" s="59"/>
      <c r="N16" s="59"/>
      <c r="O16" s="5"/>
      <c r="P16" s="25"/>
      <c r="Q16" s="59"/>
      <c r="R16" s="59"/>
      <c r="S16" s="59"/>
      <c r="T16" s="59"/>
    </row>
    <row r="17" spans="1:20" x14ac:dyDescent="0.25">
      <c r="A17" s="56">
        <v>67</v>
      </c>
      <c r="B17" s="62" t="s">
        <v>99</v>
      </c>
      <c r="C17" s="56">
        <v>150</v>
      </c>
      <c r="D17" s="89">
        <f>C17*2.24/100</f>
        <v>3.3600000000000008</v>
      </c>
      <c r="E17" s="89">
        <f>C17*1.21/100</f>
        <v>1.8149999999999999</v>
      </c>
      <c r="F17" s="89">
        <f>C17*6.27/100</f>
        <v>9.4049999999999994</v>
      </c>
      <c r="G17" s="89">
        <f>D17*4+E17*9+F17*4</f>
        <v>67.39500000000001</v>
      </c>
      <c r="H17" s="89">
        <f>C17*4.47/100</f>
        <v>6.7050000000000001</v>
      </c>
      <c r="I17" s="5"/>
      <c r="J17" s="25"/>
      <c r="K17" s="59"/>
      <c r="L17" s="59"/>
      <c r="M17" s="59"/>
      <c r="N17" s="59"/>
      <c r="O17" s="5"/>
      <c r="P17" s="25"/>
      <c r="Q17" s="59"/>
      <c r="R17" s="59"/>
      <c r="S17" s="59"/>
      <c r="T17" s="59"/>
    </row>
    <row r="18" spans="1:20" x14ac:dyDescent="0.25">
      <c r="A18" s="56">
        <v>176</v>
      </c>
      <c r="B18" s="62" t="s">
        <v>123</v>
      </c>
      <c r="C18" s="56">
        <v>200</v>
      </c>
      <c r="D18" s="89">
        <v>7.5</v>
      </c>
      <c r="E18" s="89">
        <v>5.3</v>
      </c>
      <c r="F18" s="89">
        <v>14.66</v>
      </c>
      <c r="G18" s="89">
        <v>227</v>
      </c>
      <c r="H18" s="89">
        <v>13.44</v>
      </c>
      <c r="I18" s="5"/>
      <c r="J18" s="25"/>
      <c r="K18" s="59"/>
      <c r="L18" s="59"/>
      <c r="M18" s="59"/>
      <c r="N18" s="59"/>
      <c r="O18" s="5"/>
      <c r="P18" s="25"/>
      <c r="Q18" s="59"/>
      <c r="R18" s="59"/>
      <c r="S18" s="59"/>
      <c r="T18" s="59"/>
    </row>
    <row r="19" spans="1:20" x14ac:dyDescent="0.25">
      <c r="A19" s="91">
        <v>253</v>
      </c>
      <c r="B19" s="8" t="s">
        <v>202</v>
      </c>
      <c r="C19" s="56">
        <v>180</v>
      </c>
      <c r="D19" s="56">
        <v>0.4</v>
      </c>
      <c r="E19" s="56">
        <v>1.7999999999999999E-2</v>
      </c>
      <c r="F19" s="89">
        <v>24.98</v>
      </c>
      <c r="G19" s="89">
        <v>101.68</v>
      </c>
      <c r="H19" s="89">
        <v>0.36</v>
      </c>
      <c r="I19" s="5"/>
      <c r="J19" s="25"/>
      <c r="K19" s="59"/>
      <c r="L19" s="59"/>
      <c r="M19" s="59"/>
      <c r="N19" s="59"/>
      <c r="O19" s="5"/>
      <c r="P19" s="25"/>
      <c r="Q19" s="59"/>
      <c r="R19" s="59"/>
      <c r="S19" s="59"/>
      <c r="T19" s="59"/>
    </row>
    <row r="20" spans="1:20" x14ac:dyDescent="0.25">
      <c r="A20" s="56"/>
      <c r="B20" s="62" t="s">
        <v>48</v>
      </c>
      <c r="C20" s="56">
        <v>40</v>
      </c>
      <c r="D20" s="89">
        <f>C20*7.92/100</f>
        <v>3.1680000000000001</v>
      </c>
      <c r="E20" s="89">
        <f>C20*1.32/100</f>
        <v>0.52800000000000002</v>
      </c>
      <c r="F20" s="56">
        <f>C20*52.68/100</f>
        <v>21.071999999999999</v>
      </c>
      <c r="G20" s="89">
        <f>D20*4+E20*9+F20*4</f>
        <v>101.71199999999999</v>
      </c>
      <c r="H20" s="90">
        <v>0</v>
      </c>
      <c r="I20" s="5"/>
      <c r="J20" s="25"/>
      <c r="K20" s="59"/>
      <c r="L20" s="59"/>
      <c r="M20" s="59"/>
      <c r="N20" s="59"/>
      <c r="O20" s="5"/>
      <c r="P20" s="25"/>
      <c r="Q20" s="59"/>
      <c r="R20" s="59"/>
      <c r="S20" s="59"/>
      <c r="T20" s="59"/>
    </row>
    <row r="21" spans="1:20" x14ac:dyDescent="0.25">
      <c r="A21" s="82"/>
      <c r="B21" s="57" t="s">
        <v>59</v>
      </c>
      <c r="C21" s="82">
        <f>SUM(C16:C20)</f>
        <v>610</v>
      </c>
      <c r="D21" s="88">
        <f>SUM(D16:D20)</f>
        <v>15.668000000000003</v>
      </c>
      <c r="E21" s="88">
        <f>SUM(E16:E20)</f>
        <v>9.7410000000000014</v>
      </c>
      <c r="F21" s="88">
        <f>SUM(F16:F20)</f>
        <v>72.617000000000004</v>
      </c>
      <c r="G21" s="88">
        <f>SUM(G16:G20)</f>
        <v>531.42700000000002</v>
      </c>
      <c r="H21" s="88">
        <f>SUM(H16:H20)</f>
        <v>24.905000000000001</v>
      </c>
      <c r="I21" s="5"/>
      <c r="J21" s="25"/>
      <c r="K21" s="59"/>
      <c r="L21" s="59"/>
      <c r="M21" s="59"/>
      <c r="N21" s="59"/>
      <c r="O21" s="5"/>
      <c r="P21" s="25"/>
      <c r="Q21" s="59"/>
      <c r="R21" s="59"/>
      <c r="S21" s="59"/>
      <c r="T21" s="59"/>
    </row>
    <row r="22" spans="1:20" x14ac:dyDescent="0.25">
      <c r="A22" s="231" t="s">
        <v>50</v>
      </c>
      <c r="B22" s="232"/>
      <c r="C22" s="232"/>
      <c r="D22" s="232"/>
      <c r="E22" s="232"/>
      <c r="F22" s="232"/>
      <c r="G22" s="232"/>
      <c r="H22" s="232"/>
      <c r="I22" s="5"/>
      <c r="J22" s="25"/>
      <c r="K22" s="59"/>
      <c r="L22" s="59"/>
      <c r="M22" s="59"/>
      <c r="N22" s="59"/>
      <c r="O22" s="5"/>
      <c r="P22" s="25"/>
      <c r="Q22" s="59"/>
      <c r="R22" s="59"/>
      <c r="S22" s="59"/>
      <c r="T22" s="59"/>
    </row>
    <row r="23" spans="1:20" x14ac:dyDescent="0.25">
      <c r="A23" s="56">
        <v>130</v>
      </c>
      <c r="B23" s="62" t="s">
        <v>174</v>
      </c>
      <c r="C23" s="56">
        <v>40</v>
      </c>
      <c r="D23" s="89">
        <v>5.0999999999999996</v>
      </c>
      <c r="E23" s="89">
        <v>4.5999999999999996</v>
      </c>
      <c r="F23" s="89">
        <v>0.3</v>
      </c>
      <c r="G23" s="89">
        <v>63</v>
      </c>
      <c r="H23" s="89">
        <v>0</v>
      </c>
      <c r="I23" s="5"/>
      <c r="J23" s="25"/>
      <c r="K23" s="59"/>
      <c r="L23" s="59"/>
      <c r="M23" s="59"/>
      <c r="N23" s="59"/>
      <c r="O23" s="5"/>
      <c r="P23" s="25"/>
      <c r="Q23" s="59"/>
      <c r="R23" s="59"/>
      <c r="S23" s="59"/>
      <c r="T23" s="59"/>
    </row>
    <row r="24" spans="1:20" x14ac:dyDescent="0.25">
      <c r="A24" s="91">
        <v>45</v>
      </c>
      <c r="B24" s="8" t="s">
        <v>62</v>
      </c>
      <c r="C24" s="56">
        <v>40</v>
      </c>
      <c r="D24" s="90">
        <v>0.36</v>
      </c>
      <c r="E24" s="90">
        <v>1.88</v>
      </c>
      <c r="F24" s="56">
        <v>2.37</v>
      </c>
      <c r="G24" s="56" t="s">
        <v>203</v>
      </c>
      <c r="H24" s="90">
        <v>2.21</v>
      </c>
      <c r="I24" s="5"/>
      <c r="J24" s="25"/>
      <c r="K24" s="59"/>
      <c r="L24" s="59"/>
      <c r="M24" s="59"/>
      <c r="N24" s="59"/>
      <c r="O24" s="5"/>
      <c r="P24" s="25"/>
      <c r="Q24" s="59"/>
      <c r="R24" s="59"/>
      <c r="S24" s="59"/>
      <c r="T24" s="59"/>
    </row>
    <row r="25" spans="1:20" x14ac:dyDescent="0.25">
      <c r="A25" s="91">
        <v>267</v>
      </c>
      <c r="B25" s="8" t="s">
        <v>195</v>
      </c>
      <c r="C25" s="56">
        <v>180</v>
      </c>
      <c r="D25" s="56">
        <v>0.51</v>
      </c>
      <c r="E25" s="56">
        <v>0.21</v>
      </c>
      <c r="F25" s="89">
        <v>14.23</v>
      </c>
      <c r="G25" s="89">
        <v>60.85</v>
      </c>
      <c r="H25" s="90">
        <v>75</v>
      </c>
      <c r="I25" s="5"/>
      <c r="J25" s="25"/>
      <c r="K25" s="59"/>
      <c r="L25" s="59"/>
      <c r="M25" s="59"/>
      <c r="N25" s="59"/>
      <c r="O25" s="5"/>
      <c r="P25" s="25"/>
      <c r="Q25" s="59"/>
      <c r="R25" s="59">
        <v>75</v>
      </c>
      <c r="S25" s="59"/>
      <c r="T25" s="59"/>
    </row>
    <row r="26" spans="1:20" x14ac:dyDescent="0.25">
      <c r="A26" s="56"/>
      <c r="B26" s="57" t="s">
        <v>56</v>
      </c>
      <c r="C26" s="82">
        <f t="shared" ref="C26:H26" si="2">SUM(C23:C25)</f>
        <v>260</v>
      </c>
      <c r="D26" s="88">
        <f t="shared" si="2"/>
        <v>5.97</v>
      </c>
      <c r="E26" s="88">
        <f t="shared" si="2"/>
        <v>6.6899999999999995</v>
      </c>
      <c r="F26" s="88">
        <f t="shared" si="2"/>
        <v>16.899999999999999</v>
      </c>
      <c r="G26" s="88">
        <f t="shared" si="2"/>
        <v>123.85</v>
      </c>
      <c r="H26" s="88">
        <f t="shared" si="2"/>
        <v>77.209999999999994</v>
      </c>
      <c r="I26" s="24"/>
      <c r="J26" s="74"/>
      <c r="K26" s="59"/>
      <c r="L26" s="59"/>
      <c r="M26" s="59"/>
      <c r="N26" s="59"/>
      <c r="O26" s="24"/>
      <c r="P26" s="25"/>
      <c r="Q26" s="59"/>
      <c r="R26" s="59"/>
      <c r="S26" s="59"/>
      <c r="T26" s="59"/>
    </row>
    <row r="27" spans="1:20" x14ac:dyDescent="0.25">
      <c r="A27" s="244"/>
      <c r="B27" s="245"/>
      <c r="C27" s="245"/>
      <c r="D27" s="245"/>
      <c r="E27" s="245"/>
      <c r="F27" s="245"/>
      <c r="G27" s="245"/>
      <c r="H27" s="245"/>
      <c r="I27" s="77"/>
      <c r="J27" s="5"/>
      <c r="K27" s="59"/>
      <c r="L27" s="59"/>
      <c r="M27" s="59"/>
      <c r="N27" s="59"/>
      <c r="O27" s="5"/>
      <c r="P27" s="5"/>
      <c r="Q27" s="59"/>
      <c r="R27" s="59"/>
      <c r="S27" s="59"/>
      <c r="T27" s="59"/>
    </row>
    <row r="28" spans="1:20" x14ac:dyDescent="0.25">
      <c r="A28" s="56"/>
      <c r="B28" s="57" t="s">
        <v>49</v>
      </c>
      <c r="C28" s="56"/>
      <c r="D28" s="88">
        <f>D11+D14+D21+D26</f>
        <v>30.898000000000003</v>
      </c>
      <c r="E28" s="88">
        <f>E11+E14+E21+E26</f>
        <v>23.901000000000003</v>
      </c>
      <c r="F28" s="88">
        <f>F11+F14+F21+F26</f>
        <v>152.90700000000001</v>
      </c>
      <c r="G28" s="88">
        <f>G11+G14+G21+G26</f>
        <v>1013.1070000000001</v>
      </c>
      <c r="H28" s="88">
        <f>H11+H14+H21+H26</f>
        <v>105.905</v>
      </c>
      <c r="I28" s="5"/>
      <c r="J28" s="75"/>
      <c r="K28" s="5"/>
      <c r="L28" s="5"/>
      <c r="M28" s="5"/>
      <c r="N28" s="5"/>
      <c r="O28" s="5"/>
      <c r="P28" s="76"/>
      <c r="Q28" s="5"/>
      <c r="R28" s="5"/>
      <c r="S28" s="5"/>
      <c r="T28" s="5"/>
    </row>
    <row r="29" spans="1:20" x14ac:dyDescent="0.25">
      <c r="A29" s="82"/>
      <c r="B29" s="57" t="s">
        <v>94</v>
      </c>
      <c r="C29" s="56"/>
      <c r="D29" s="82" t="s">
        <v>90</v>
      </c>
      <c r="E29" s="82" t="s">
        <v>91</v>
      </c>
      <c r="F29" s="82" t="s">
        <v>92</v>
      </c>
      <c r="G29" s="82" t="s">
        <v>93</v>
      </c>
      <c r="H29" s="82" t="s">
        <v>98</v>
      </c>
      <c r="I29" s="5"/>
      <c r="J29" s="75"/>
      <c r="K29" s="5"/>
      <c r="L29" s="5"/>
      <c r="M29" s="5"/>
      <c r="N29" s="5"/>
      <c r="O29" s="5"/>
      <c r="P29" s="25"/>
      <c r="Q29" s="5"/>
      <c r="R29" s="5"/>
      <c r="S29" s="5"/>
      <c r="T29" s="5"/>
    </row>
    <row r="30" spans="1:20" x14ac:dyDescent="0.25">
      <c r="A30" s="65"/>
      <c r="B30" s="66"/>
      <c r="C30" s="67"/>
      <c r="D30" s="68"/>
      <c r="E30" s="68"/>
      <c r="F30" s="68"/>
      <c r="G30" s="68"/>
      <c r="H30" s="67"/>
      <c r="I30" s="5"/>
      <c r="J30" s="71"/>
      <c r="K30" s="5"/>
      <c r="L30" s="5"/>
      <c r="M30" s="5"/>
      <c r="N30" s="5"/>
      <c r="O30" s="5"/>
      <c r="P30" s="59"/>
      <c r="Q30" s="5"/>
      <c r="R30" s="5"/>
      <c r="S30" s="5"/>
      <c r="T30" s="5"/>
    </row>
    <row r="31" spans="1:20" x14ac:dyDescent="0.25">
      <c r="A31" s="86" t="s">
        <v>100</v>
      </c>
      <c r="B31" s="86"/>
      <c r="C31" s="86"/>
      <c r="D31" s="86"/>
      <c r="E31" s="86"/>
      <c r="F31" s="86"/>
      <c r="G31" s="86"/>
      <c r="H31" s="86"/>
      <c r="I31" s="5"/>
      <c r="J31" s="71"/>
      <c r="K31" s="5"/>
      <c r="L31" s="5"/>
      <c r="M31" s="5"/>
      <c r="N31" s="5"/>
      <c r="O31" s="5"/>
      <c r="P31" s="59"/>
      <c r="Q31" s="5"/>
      <c r="R31" s="5"/>
      <c r="S31" s="5"/>
      <c r="T31" s="5"/>
    </row>
    <row r="32" spans="1:20" x14ac:dyDescent="0.25">
      <c r="A32" s="243" t="s">
        <v>101</v>
      </c>
      <c r="B32" s="243"/>
      <c r="C32" s="243"/>
      <c r="D32" s="243"/>
      <c r="E32" s="243"/>
      <c r="F32" s="243"/>
      <c r="G32" s="243"/>
      <c r="H32" s="243"/>
      <c r="I32" s="5"/>
      <c r="J32" s="71"/>
      <c r="K32" s="5"/>
      <c r="L32" s="5"/>
      <c r="M32" s="5"/>
      <c r="N32" s="5"/>
      <c r="O32" s="5"/>
      <c r="P32" s="59"/>
      <c r="Q32" s="5"/>
      <c r="R32" s="5"/>
      <c r="S32" s="5"/>
      <c r="T32" s="5"/>
    </row>
    <row r="33" spans="1:20" x14ac:dyDescent="0.25">
      <c r="A33" s="79" t="s">
        <v>102</v>
      </c>
      <c r="B33" s="79"/>
      <c r="C33" s="79"/>
      <c r="D33" s="79"/>
      <c r="E33" s="79"/>
      <c r="F33" s="79"/>
      <c r="G33" s="79"/>
      <c r="H33" s="79"/>
      <c r="I33" s="5"/>
      <c r="J33" s="72"/>
      <c r="K33" s="5"/>
      <c r="L33" s="5"/>
      <c r="M33" s="5"/>
      <c r="N33" s="5"/>
      <c r="O33" s="5"/>
      <c r="P33" s="73"/>
      <c r="Q33" s="5"/>
      <c r="R33" s="5"/>
      <c r="S33" s="5"/>
      <c r="T33" s="5"/>
    </row>
    <row r="34" spans="1:20" x14ac:dyDescent="0.25">
      <c r="A34" s="21"/>
      <c r="B34" s="22"/>
      <c r="C34" s="22"/>
      <c r="D34" s="22"/>
      <c r="E34" s="22"/>
      <c r="F34" s="22"/>
      <c r="G34" s="22"/>
      <c r="H34" s="22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</row>
    <row r="35" spans="1:20" x14ac:dyDescent="0.25">
      <c r="A35" s="21"/>
      <c r="B35" s="22"/>
      <c r="C35" s="22"/>
      <c r="D35" s="22"/>
      <c r="E35" s="22"/>
      <c r="F35" s="22"/>
      <c r="G35" s="22"/>
      <c r="H35" s="22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20" x14ac:dyDescent="0.25">
      <c r="A36" s="21"/>
      <c r="B36" s="22"/>
      <c r="C36" s="22"/>
      <c r="D36" s="22"/>
      <c r="E36" s="22"/>
      <c r="F36" s="22"/>
      <c r="G36" s="22"/>
      <c r="H36" s="22"/>
    </row>
    <row r="37" spans="1:20" x14ac:dyDescent="0.25">
      <c r="A37" s="21"/>
      <c r="B37" s="22"/>
      <c r="C37" s="22"/>
      <c r="D37" s="22"/>
      <c r="E37" s="22"/>
      <c r="F37" s="22"/>
      <c r="G37" s="22"/>
      <c r="H37" s="22"/>
    </row>
    <row r="38" spans="1:20" x14ac:dyDescent="0.25">
      <c r="A38" s="21"/>
      <c r="B38" s="22"/>
      <c r="C38" s="22"/>
      <c r="D38" s="22"/>
      <c r="E38" s="22"/>
      <c r="F38" s="22"/>
      <c r="G38" s="22"/>
      <c r="H38" s="22"/>
    </row>
    <row r="39" spans="1:20" x14ac:dyDescent="0.25">
      <c r="A39" s="24"/>
      <c r="B39" s="24"/>
      <c r="C39" s="24"/>
      <c r="D39" s="22"/>
      <c r="E39" s="22"/>
      <c r="F39" s="22"/>
      <c r="G39" s="22"/>
      <c r="H39" s="22"/>
    </row>
    <row r="40" spans="1:20" x14ac:dyDescent="0.25">
      <c r="A40" s="5"/>
      <c r="B40" s="5"/>
      <c r="C40" s="25"/>
      <c r="D40" s="21"/>
      <c r="E40" s="21"/>
      <c r="F40" s="21"/>
      <c r="G40" s="21"/>
      <c r="H40" s="21"/>
      <c r="I40" s="5"/>
    </row>
    <row r="41" spans="1:20" x14ac:dyDescent="0.25">
      <c r="A41" s="5"/>
      <c r="B41" s="5"/>
      <c r="C41" s="25"/>
      <c r="D41" s="21"/>
      <c r="E41" s="21"/>
      <c r="F41" s="21"/>
      <c r="G41" s="21"/>
      <c r="H41" s="21"/>
      <c r="I41" s="5"/>
    </row>
    <row r="42" spans="1:20" x14ac:dyDescent="0.25">
      <c r="A42" s="5"/>
      <c r="B42" s="5"/>
      <c r="C42" s="25"/>
      <c r="D42" s="21"/>
      <c r="E42" s="21"/>
      <c r="F42" s="21"/>
      <c r="G42" s="21"/>
      <c r="H42" s="21"/>
      <c r="I42" s="5"/>
    </row>
    <row r="43" spans="1:20" x14ac:dyDescent="0.25">
      <c r="A43" s="5"/>
      <c r="B43" s="5"/>
      <c r="C43" s="25"/>
      <c r="D43" s="21"/>
      <c r="E43" s="21"/>
      <c r="F43" s="21"/>
      <c r="G43" s="21"/>
      <c r="H43" s="21"/>
      <c r="I43" s="5"/>
    </row>
    <row r="44" spans="1:20" x14ac:dyDescent="0.25">
      <c r="A44" s="5"/>
      <c r="B44" s="5"/>
      <c r="C44" s="25"/>
      <c r="F44" s="15"/>
      <c r="G44" s="15"/>
      <c r="H44" s="15"/>
    </row>
    <row r="45" spans="1:20" x14ac:dyDescent="0.25">
      <c r="A45" s="5"/>
      <c r="B45" s="5"/>
      <c r="C45" s="25"/>
    </row>
    <row r="46" spans="1:20" x14ac:dyDescent="0.25">
      <c r="A46" s="5"/>
      <c r="B46" s="5"/>
      <c r="C46" s="25"/>
    </row>
    <row r="47" spans="1:20" x14ac:dyDescent="0.25">
      <c r="A47" s="5"/>
      <c r="B47" s="5"/>
      <c r="C47" s="25"/>
    </row>
    <row r="48" spans="1:20" x14ac:dyDescent="0.25">
      <c r="A48" s="5"/>
      <c r="B48" s="5"/>
      <c r="C48" s="25"/>
    </row>
    <row r="49" spans="1:3" x14ac:dyDescent="0.25">
      <c r="A49" s="5"/>
      <c r="B49" s="5"/>
      <c r="C49" s="25"/>
    </row>
    <row r="50" spans="1:3" x14ac:dyDescent="0.25">
      <c r="A50" s="5"/>
      <c r="B50" s="5"/>
      <c r="C50" s="25"/>
    </row>
    <row r="51" spans="1:3" x14ac:dyDescent="0.25">
      <c r="A51" s="5"/>
      <c r="B51" s="5"/>
      <c r="C51" s="25"/>
    </row>
    <row r="52" spans="1:3" x14ac:dyDescent="0.25">
      <c r="A52" s="5"/>
      <c r="B52" s="5"/>
      <c r="C52" s="25"/>
    </row>
    <row r="53" spans="1:3" x14ac:dyDescent="0.25">
      <c r="A53" s="5"/>
      <c r="B53" s="5"/>
      <c r="C53" s="25"/>
    </row>
    <row r="54" spans="1:3" x14ac:dyDescent="0.25">
      <c r="A54" s="5"/>
      <c r="B54" s="5"/>
      <c r="C54" s="25"/>
    </row>
    <row r="55" spans="1:3" x14ac:dyDescent="0.25">
      <c r="A55" s="5"/>
      <c r="B55" s="5"/>
      <c r="C55" s="25"/>
    </row>
    <row r="56" spans="1:3" x14ac:dyDescent="0.25">
      <c r="A56" s="5"/>
      <c r="B56" s="5"/>
      <c r="C56" s="25"/>
    </row>
    <row r="57" spans="1:3" x14ac:dyDescent="0.25">
      <c r="A57" s="5"/>
      <c r="B57" s="5"/>
      <c r="C57" s="25"/>
    </row>
    <row r="58" spans="1:3" x14ac:dyDescent="0.25">
      <c r="A58" s="5"/>
      <c r="B58" s="5"/>
      <c r="C58" s="25"/>
    </row>
    <row r="59" spans="1:3" x14ac:dyDescent="0.25">
      <c r="A59" s="5"/>
      <c r="B59" s="5"/>
      <c r="C59" s="25"/>
    </row>
    <row r="60" spans="1:3" x14ac:dyDescent="0.25">
      <c r="A60" s="5"/>
      <c r="B60" s="5"/>
      <c r="C60" s="25"/>
    </row>
    <row r="61" spans="1:3" x14ac:dyDescent="0.25">
      <c r="A61" s="5"/>
      <c r="B61" s="5"/>
      <c r="C61" s="25"/>
    </row>
    <row r="62" spans="1:3" x14ac:dyDescent="0.25">
      <c r="A62" s="5"/>
      <c r="B62" s="5"/>
      <c r="C62" s="25"/>
    </row>
    <row r="63" spans="1:3" x14ac:dyDescent="0.25">
      <c r="A63" s="5"/>
      <c r="B63" s="5"/>
      <c r="C63" s="25"/>
    </row>
    <row r="64" spans="1:3" x14ac:dyDescent="0.25">
      <c r="A64" s="5"/>
      <c r="B64" s="5"/>
      <c r="C64" s="25"/>
    </row>
    <row r="65" spans="1:3" x14ac:dyDescent="0.25">
      <c r="A65" s="5"/>
      <c r="B65" s="5"/>
      <c r="C65" s="25"/>
    </row>
    <row r="66" spans="1:3" x14ac:dyDescent="0.25">
      <c r="A66" s="5"/>
      <c r="B66" s="5"/>
      <c r="C66" s="5"/>
    </row>
    <row r="67" spans="1:3" x14ac:dyDescent="0.25">
      <c r="A67" s="5"/>
      <c r="B67" s="5"/>
      <c r="C67" s="5"/>
    </row>
    <row r="68" spans="1:3" x14ac:dyDescent="0.25">
      <c r="A68" s="5"/>
      <c r="B68" s="5"/>
      <c r="C68" s="5"/>
    </row>
    <row r="69" spans="1:3" x14ac:dyDescent="0.25">
      <c r="A69" s="5"/>
      <c r="B69" s="5"/>
      <c r="C69" s="5"/>
    </row>
    <row r="70" spans="1:3" x14ac:dyDescent="0.25">
      <c r="A70" s="5"/>
      <c r="B70" s="5"/>
      <c r="C70" s="5"/>
    </row>
  </sheetData>
  <mergeCells count="14">
    <mergeCell ref="A32:H32"/>
    <mergeCell ref="A12:H12"/>
    <mergeCell ref="A15:H15"/>
    <mergeCell ref="A22:H22"/>
    <mergeCell ref="A27:H27"/>
    <mergeCell ref="A6:H6"/>
    <mergeCell ref="A1:B1"/>
    <mergeCell ref="A2:B2"/>
    <mergeCell ref="A3:A5"/>
    <mergeCell ref="B3:B5"/>
    <mergeCell ref="D3:F3"/>
    <mergeCell ref="G3:G4"/>
    <mergeCell ref="H3:H4"/>
    <mergeCell ref="C3:C5"/>
  </mergeCells>
  <pageMargins left="1" right="1" top="1" bottom="1" header="0.5" footer="0.5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"/>
  <sheetViews>
    <sheetView showGridLines="0" zoomScaleNormal="100" workbookViewId="0">
      <selection sqref="A1:B1"/>
    </sheetView>
  </sheetViews>
  <sheetFormatPr defaultRowHeight="15" x14ac:dyDescent="0.25"/>
  <cols>
    <col min="1" max="1" width="4.85546875" customWidth="1"/>
    <col min="2" max="2" width="37" customWidth="1"/>
    <col min="3" max="3" width="7.28515625" customWidth="1"/>
    <col min="4" max="4" width="6.7109375" customWidth="1"/>
    <col min="5" max="5" width="6.42578125" customWidth="1"/>
    <col min="6" max="6" width="7.5703125" customWidth="1"/>
    <col min="7" max="7" width="9.7109375" customWidth="1"/>
    <col min="8" max="8" width="6.5703125" customWidth="1"/>
    <col min="9" max="9" width="20.7109375" customWidth="1"/>
    <col min="10" max="10" width="7.28515625" customWidth="1"/>
    <col min="13" max="13" width="9.140625" style="23"/>
    <col min="15" max="15" width="19.7109375" customWidth="1"/>
    <col min="16" max="16" width="7.7109375" customWidth="1"/>
    <col min="18" max="18" width="7.7109375" customWidth="1"/>
  </cols>
  <sheetData>
    <row r="1" spans="1:20" ht="15.75" x14ac:dyDescent="0.25">
      <c r="A1" s="216" t="s">
        <v>187</v>
      </c>
      <c r="B1" s="216"/>
      <c r="C1" s="84" t="s">
        <v>88</v>
      </c>
      <c r="D1" s="84"/>
      <c r="E1" s="84"/>
      <c r="F1" s="61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5.75" x14ac:dyDescent="0.25">
      <c r="A2" s="217" t="s">
        <v>115</v>
      </c>
      <c r="B2" s="217"/>
      <c r="C2" s="83" t="s">
        <v>42</v>
      </c>
      <c r="D2" s="83"/>
      <c r="E2" s="83"/>
      <c r="F2" s="61"/>
      <c r="I2" s="24"/>
      <c r="J2" s="24"/>
      <c r="K2" s="5"/>
      <c r="L2" s="5"/>
      <c r="M2" s="5"/>
      <c r="N2" s="5"/>
      <c r="O2" s="24"/>
      <c r="P2" s="24"/>
      <c r="Q2" s="5"/>
      <c r="R2" s="5"/>
      <c r="S2" s="5"/>
      <c r="T2" s="5"/>
    </row>
    <row r="3" spans="1:20" ht="15" customHeight="1" x14ac:dyDescent="0.25">
      <c r="A3" s="213" t="s">
        <v>0</v>
      </c>
      <c r="B3" s="219" t="s">
        <v>1</v>
      </c>
      <c r="C3" s="219" t="s">
        <v>38</v>
      </c>
      <c r="D3" s="218" t="s">
        <v>39</v>
      </c>
      <c r="E3" s="218"/>
      <c r="F3" s="218"/>
      <c r="G3" s="213" t="s">
        <v>36</v>
      </c>
      <c r="H3" s="210" t="s">
        <v>37</v>
      </c>
      <c r="I3" s="5"/>
      <c r="J3" s="25"/>
      <c r="K3" s="59"/>
      <c r="L3" s="59"/>
      <c r="M3" s="59"/>
      <c r="N3" s="59"/>
      <c r="O3" s="5"/>
      <c r="P3" s="25"/>
      <c r="Q3" s="59"/>
      <c r="R3" s="59"/>
      <c r="S3" s="59"/>
      <c r="T3" s="59"/>
    </row>
    <row r="4" spans="1:20" ht="15" customHeight="1" x14ac:dyDescent="0.25">
      <c r="A4" s="214"/>
      <c r="B4" s="220"/>
      <c r="C4" s="220"/>
      <c r="D4" s="222" t="s">
        <v>34</v>
      </c>
      <c r="E4" s="213" t="s">
        <v>33</v>
      </c>
      <c r="F4" s="222" t="s">
        <v>35</v>
      </c>
      <c r="G4" s="214"/>
      <c r="H4" s="211"/>
      <c r="I4" s="5"/>
      <c r="J4" s="25"/>
      <c r="K4" s="59"/>
      <c r="L4" s="59"/>
      <c r="M4" s="59"/>
      <c r="N4" s="59"/>
      <c r="O4" s="5"/>
      <c r="P4" s="25"/>
      <c r="Q4" s="59"/>
      <c r="R4" s="59"/>
      <c r="S4" s="59"/>
      <c r="T4" s="59"/>
    </row>
    <row r="5" spans="1:20" s="17" customFormat="1" x14ac:dyDescent="0.25">
      <c r="A5" s="215"/>
      <c r="B5" s="221"/>
      <c r="C5" s="221"/>
      <c r="D5" s="223"/>
      <c r="E5" s="215"/>
      <c r="F5" s="223"/>
      <c r="G5" s="215"/>
      <c r="H5" s="212"/>
      <c r="I5" s="5"/>
      <c r="J5" s="25"/>
      <c r="K5" s="59"/>
      <c r="L5" s="59"/>
      <c r="M5" s="59"/>
      <c r="N5" s="59"/>
      <c r="O5" s="5"/>
      <c r="P5" s="25"/>
      <c r="Q5" s="59"/>
      <c r="R5" s="59"/>
      <c r="S5" s="59"/>
      <c r="T5" s="59"/>
    </row>
    <row r="6" spans="1:20" x14ac:dyDescent="0.25">
      <c r="A6" s="208" t="s">
        <v>40</v>
      </c>
      <c r="B6" s="209"/>
      <c r="C6" s="209"/>
      <c r="D6" s="209"/>
      <c r="E6" s="209"/>
      <c r="F6" s="209"/>
      <c r="G6" s="209"/>
      <c r="H6" s="209"/>
      <c r="I6" s="5"/>
      <c r="J6" s="25"/>
      <c r="K6" s="59"/>
      <c r="L6" s="59"/>
      <c r="M6" s="59"/>
      <c r="N6" s="59"/>
      <c r="O6" s="5"/>
      <c r="P6" s="25"/>
      <c r="Q6" s="59"/>
      <c r="R6" s="59"/>
      <c r="S6" s="59"/>
      <c r="T6" s="59"/>
    </row>
    <row r="7" spans="1:20" x14ac:dyDescent="0.25">
      <c r="A7" s="98">
        <v>106</v>
      </c>
      <c r="B7" s="99" t="s">
        <v>183</v>
      </c>
      <c r="C7" s="98">
        <v>160</v>
      </c>
      <c r="D7" s="100">
        <v>4.37</v>
      </c>
      <c r="E7" s="100">
        <v>4.55</v>
      </c>
      <c r="F7" s="100">
        <v>24.23</v>
      </c>
      <c r="G7" s="100">
        <v>155.35</v>
      </c>
      <c r="H7" s="100">
        <v>0</v>
      </c>
      <c r="I7" s="5"/>
      <c r="J7" s="25"/>
      <c r="K7" s="59"/>
      <c r="L7" s="59"/>
      <c r="M7" s="59"/>
      <c r="N7" s="59"/>
      <c r="O7" s="5"/>
      <c r="P7" s="25"/>
      <c r="Q7" s="59"/>
      <c r="R7" s="59"/>
      <c r="S7" s="59"/>
      <c r="T7" s="59"/>
    </row>
    <row r="8" spans="1:20" s="61" customFormat="1" x14ac:dyDescent="0.25">
      <c r="A8" s="98"/>
      <c r="B8" s="99" t="s">
        <v>108</v>
      </c>
      <c r="C8" s="98">
        <v>30</v>
      </c>
      <c r="D8" s="100">
        <v>2.25</v>
      </c>
      <c r="E8" s="100">
        <v>0.87</v>
      </c>
      <c r="F8" s="100">
        <v>15.42</v>
      </c>
      <c r="G8" s="100">
        <v>78.510000000000005</v>
      </c>
      <c r="H8" s="101">
        <v>0</v>
      </c>
      <c r="I8" s="5"/>
      <c r="J8" s="25"/>
      <c r="K8" s="59"/>
      <c r="L8" s="59"/>
      <c r="M8" s="59"/>
      <c r="N8" s="59"/>
      <c r="O8" s="5"/>
      <c r="P8" s="25"/>
      <c r="Q8" s="59"/>
      <c r="R8" s="59"/>
      <c r="S8" s="59"/>
      <c r="T8" s="59"/>
    </row>
    <row r="9" spans="1:20" x14ac:dyDescent="0.25">
      <c r="A9" s="98">
        <v>6</v>
      </c>
      <c r="B9" s="102" t="s">
        <v>126</v>
      </c>
      <c r="C9" s="103">
        <v>10</v>
      </c>
      <c r="D9" s="104">
        <v>2.63</v>
      </c>
      <c r="E9" s="100">
        <v>2.66</v>
      </c>
      <c r="F9" s="100">
        <v>0</v>
      </c>
      <c r="G9" s="100">
        <v>34</v>
      </c>
      <c r="H9" s="101">
        <v>7.0000000000000007E-2</v>
      </c>
      <c r="I9" s="5"/>
      <c r="J9" s="25"/>
      <c r="K9" s="59"/>
      <c r="L9" s="59"/>
      <c r="M9" s="59"/>
      <c r="N9" s="59"/>
      <c r="O9" s="5"/>
      <c r="P9" s="25"/>
      <c r="Q9" s="59"/>
      <c r="R9" s="59"/>
      <c r="S9" s="59"/>
      <c r="T9" s="59"/>
    </row>
    <row r="10" spans="1:20" x14ac:dyDescent="0.25">
      <c r="A10" s="98">
        <v>263</v>
      </c>
      <c r="B10" s="105" t="s">
        <v>74</v>
      </c>
      <c r="C10" s="98">
        <v>180</v>
      </c>
      <c r="D10" s="98">
        <v>2.67</v>
      </c>
      <c r="E10" s="98">
        <v>2.34</v>
      </c>
      <c r="F10" s="100">
        <v>14.31</v>
      </c>
      <c r="G10" s="100">
        <v>89</v>
      </c>
      <c r="H10" s="100">
        <v>0.03</v>
      </c>
      <c r="I10" s="5"/>
      <c r="J10" s="25"/>
      <c r="K10" s="59"/>
      <c r="L10" s="59"/>
      <c r="M10" s="59"/>
      <c r="N10" s="59"/>
      <c r="O10" s="5"/>
      <c r="P10" s="25"/>
      <c r="Q10" s="59"/>
      <c r="R10" s="59"/>
      <c r="S10" s="59"/>
      <c r="T10" s="59"/>
    </row>
    <row r="11" spans="1:20" x14ac:dyDescent="0.25">
      <c r="A11" s="106"/>
      <c r="B11" s="107" t="s">
        <v>57</v>
      </c>
      <c r="C11" s="106">
        <f>SUM(C7:C10)</f>
        <v>380</v>
      </c>
      <c r="D11" s="108">
        <f>SUM(D7:D10)</f>
        <v>11.92</v>
      </c>
      <c r="E11" s="108">
        <f>SUM(E7:E10)</f>
        <v>10.42</v>
      </c>
      <c r="F11" s="108">
        <f>SUM(F7:F10)</f>
        <v>53.96</v>
      </c>
      <c r="G11" s="108">
        <f>D11*4+E11*9+F11*4</f>
        <v>357.3</v>
      </c>
      <c r="H11" s="108">
        <f>SUM(H7:H10)</f>
        <v>0.1</v>
      </c>
      <c r="I11" s="5"/>
      <c r="J11" s="25"/>
      <c r="K11" s="59"/>
      <c r="L11" s="59"/>
      <c r="M11" s="59"/>
      <c r="N11" s="59"/>
      <c r="O11" s="5"/>
      <c r="P11" s="25"/>
      <c r="Q11" s="59"/>
      <c r="R11" s="59"/>
      <c r="S11" s="59"/>
      <c r="T11" s="59"/>
    </row>
    <row r="12" spans="1:20" x14ac:dyDescent="0.25">
      <c r="A12" s="206" t="s">
        <v>26</v>
      </c>
      <c r="B12" s="207"/>
      <c r="C12" s="207"/>
      <c r="D12" s="207"/>
      <c r="E12" s="207"/>
      <c r="F12" s="207"/>
      <c r="G12" s="207"/>
      <c r="H12" s="207"/>
      <c r="I12" s="5"/>
      <c r="J12" s="25"/>
      <c r="K12" s="59"/>
      <c r="L12" s="59"/>
      <c r="M12" s="59"/>
      <c r="N12" s="59"/>
      <c r="O12" s="5"/>
      <c r="P12" s="25"/>
      <c r="Q12" s="59"/>
      <c r="R12" s="59"/>
      <c r="S12" s="59"/>
      <c r="T12" s="59"/>
    </row>
    <row r="13" spans="1:20" x14ac:dyDescent="0.25">
      <c r="A13" s="98">
        <v>248</v>
      </c>
      <c r="B13" s="105" t="s">
        <v>184</v>
      </c>
      <c r="C13" s="98">
        <v>100</v>
      </c>
      <c r="D13" s="109">
        <v>0.4</v>
      </c>
      <c r="E13" s="109">
        <v>0.4</v>
      </c>
      <c r="F13" s="98">
        <v>9.8000000000000007</v>
      </c>
      <c r="G13" s="100">
        <v>44</v>
      </c>
      <c r="H13" s="100">
        <v>10</v>
      </c>
      <c r="I13" s="5"/>
      <c r="J13" s="25"/>
      <c r="K13" s="59"/>
      <c r="L13" s="59"/>
      <c r="M13" s="59"/>
      <c r="N13" s="59"/>
      <c r="O13" s="5"/>
      <c r="P13" s="25"/>
      <c r="Q13" s="59"/>
      <c r="R13" s="59"/>
      <c r="S13" s="59"/>
      <c r="T13" s="59"/>
    </row>
    <row r="14" spans="1:20" x14ac:dyDescent="0.25">
      <c r="A14" s="98"/>
      <c r="B14" s="107" t="s">
        <v>58</v>
      </c>
      <c r="C14" s="106">
        <f>SUM(C13)</f>
        <v>100</v>
      </c>
      <c r="D14" s="110">
        <f t="shared" ref="D14:E14" si="0">SUM(D13)</f>
        <v>0.4</v>
      </c>
      <c r="E14" s="110">
        <f t="shared" si="0"/>
        <v>0.4</v>
      </c>
      <c r="F14" s="106">
        <f>SUM(F13)</f>
        <v>9.8000000000000007</v>
      </c>
      <c r="G14" s="108">
        <v>44</v>
      </c>
      <c r="H14" s="108">
        <f t="shared" ref="H14" si="1">SUM(H13)</f>
        <v>10</v>
      </c>
      <c r="I14" s="5"/>
      <c r="J14" s="25"/>
      <c r="K14" s="59"/>
      <c r="L14" s="59"/>
      <c r="M14" s="59"/>
      <c r="N14" s="59"/>
      <c r="O14" s="5"/>
      <c r="P14" s="25"/>
      <c r="Q14" s="59"/>
      <c r="R14" s="59"/>
      <c r="S14" s="59"/>
      <c r="T14" s="59"/>
    </row>
    <row r="15" spans="1:20" x14ac:dyDescent="0.25">
      <c r="A15" s="206" t="s">
        <v>41</v>
      </c>
      <c r="B15" s="207"/>
      <c r="C15" s="207"/>
      <c r="D15" s="207"/>
      <c r="E15" s="207"/>
      <c r="F15" s="207"/>
      <c r="G15" s="207"/>
      <c r="H15" s="207"/>
      <c r="I15" s="5"/>
      <c r="J15" s="25"/>
      <c r="K15" s="59"/>
      <c r="L15" s="59"/>
      <c r="M15" s="59"/>
      <c r="N15" s="59"/>
      <c r="O15" s="5"/>
      <c r="P15" s="25"/>
      <c r="Q15" s="59"/>
      <c r="R15" s="59"/>
      <c r="S15" s="59"/>
      <c r="T15" s="59"/>
    </row>
    <row r="16" spans="1:20" x14ac:dyDescent="0.25">
      <c r="A16" s="98">
        <v>37</v>
      </c>
      <c r="B16" s="105" t="s">
        <v>106</v>
      </c>
      <c r="C16" s="98">
        <v>40</v>
      </c>
      <c r="D16" s="100">
        <v>1.8</v>
      </c>
      <c r="E16" s="100">
        <v>3.14</v>
      </c>
      <c r="F16" s="100">
        <v>2.9</v>
      </c>
      <c r="G16" s="100">
        <v>47.11</v>
      </c>
      <c r="H16" s="100">
        <v>2.2799999999999998</v>
      </c>
      <c r="I16" s="5"/>
      <c r="J16" s="25"/>
      <c r="K16" s="59"/>
      <c r="L16" s="59"/>
      <c r="M16" s="59"/>
      <c r="N16" s="59"/>
      <c r="O16" s="5"/>
      <c r="P16" s="25"/>
      <c r="Q16" s="59"/>
      <c r="R16" s="59"/>
      <c r="S16" s="59"/>
      <c r="T16" s="59"/>
    </row>
    <row r="17" spans="1:20" x14ac:dyDescent="0.25">
      <c r="A17" s="98">
        <v>60</v>
      </c>
      <c r="B17" s="105" t="s">
        <v>148</v>
      </c>
      <c r="C17" s="98">
        <v>150</v>
      </c>
      <c r="D17" s="100">
        <v>1.26</v>
      </c>
      <c r="E17" s="100">
        <v>3.08</v>
      </c>
      <c r="F17" s="98">
        <v>9.9600000000000009</v>
      </c>
      <c r="G17" s="100">
        <v>72.56</v>
      </c>
      <c r="H17" s="98">
        <v>4.53</v>
      </c>
      <c r="I17" s="5"/>
      <c r="J17" s="25"/>
      <c r="K17" s="59"/>
      <c r="L17" s="59"/>
      <c r="M17" s="59"/>
      <c r="N17" s="59"/>
      <c r="O17" s="5"/>
      <c r="P17" s="25"/>
      <c r="Q17" s="59"/>
      <c r="R17" s="59"/>
      <c r="S17" s="59"/>
      <c r="T17" s="59"/>
    </row>
    <row r="18" spans="1:20" x14ac:dyDescent="0.25">
      <c r="A18" s="98"/>
      <c r="B18" s="105" t="s">
        <v>47</v>
      </c>
      <c r="C18" s="98">
        <v>10</v>
      </c>
      <c r="D18" s="98">
        <f>C18*2.6/100</f>
        <v>0.26</v>
      </c>
      <c r="E18" s="100">
        <f>C18*15/100</f>
        <v>1.5</v>
      </c>
      <c r="F18" s="98">
        <f>C18*3.6/100</f>
        <v>0.36</v>
      </c>
      <c r="G18" s="100">
        <f>D18*4+E18*9+F18*4</f>
        <v>15.979999999999999</v>
      </c>
      <c r="H18" s="98">
        <f>C18*0.4/100</f>
        <v>0.04</v>
      </c>
      <c r="I18" s="5"/>
      <c r="J18" s="25"/>
      <c r="K18" s="59"/>
      <c r="L18" s="59"/>
      <c r="M18" s="59"/>
      <c r="N18" s="59"/>
      <c r="O18" s="5"/>
      <c r="P18" s="25"/>
      <c r="Q18" s="59"/>
      <c r="R18" s="59"/>
      <c r="S18" s="59"/>
      <c r="T18" s="59"/>
    </row>
    <row r="19" spans="1:20" x14ac:dyDescent="0.25">
      <c r="A19" s="98">
        <v>124</v>
      </c>
      <c r="B19" s="105" t="s">
        <v>127</v>
      </c>
      <c r="C19" s="98">
        <v>100</v>
      </c>
      <c r="D19" s="100">
        <v>2.72</v>
      </c>
      <c r="E19" s="98">
        <v>2.72</v>
      </c>
      <c r="F19" s="100">
        <v>16.7</v>
      </c>
      <c r="G19" s="100">
        <v>102.16</v>
      </c>
      <c r="H19" s="109">
        <v>0</v>
      </c>
      <c r="I19" s="5"/>
      <c r="J19" s="25"/>
      <c r="K19" s="59"/>
      <c r="L19" s="59"/>
      <c r="M19" s="59"/>
      <c r="N19" s="59"/>
      <c r="O19" s="5"/>
      <c r="P19" s="25"/>
      <c r="Q19" s="59"/>
      <c r="R19" s="59"/>
      <c r="S19" s="59"/>
      <c r="T19" s="59"/>
    </row>
    <row r="20" spans="1:20" x14ac:dyDescent="0.25">
      <c r="A20" s="98">
        <v>177</v>
      </c>
      <c r="B20" s="105" t="s">
        <v>185</v>
      </c>
      <c r="C20" s="98">
        <v>90</v>
      </c>
      <c r="D20" s="100">
        <v>11.57</v>
      </c>
      <c r="E20" s="100">
        <v>9.31</v>
      </c>
      <c r="F20" s="98">
        <v>2.97</v>
      </c>
      <c r="G20" s="100">
        <v>141.91</v>
      </c>
      <c r="H20" s="98">
        <v>0.45</v>
      </c>
      <c r="I20" s="5"/>
      <c r="J20" s="25"/>
      <c r="K20" s="59"/>
      <c r="L20" s="59"/>
      <c r="M20" s="59"/>
      <c r="N20" s="59"/>
      <c r="O20" s="5"/>
      <c r="P20" s="25"/>
      <c r="Q20" s="59"/>
      <c r="R20" s="59"/>
      <c r="S20" s="59"/>
      <c r="T20" s="59"/>
    </row>
    <row r="21" spans="1:20" x14ac:dyDescent="0.25">
      <c r="A21" s="98">
        <v>253</v>
      </c>
      <c r="B21" s="105" t="s">
        <v>75</v>
      </c>
      <c r="C21" s="98">
        <v>180</v>
      </c>
      <c r="D21" s="98">
        <v>0.4</v>
      </c>
      <c r="E21" s="100">
        <v>0.02</v>
      </c>
      <c r="F21" s="100">
        <v>24.98</v>
      </c>
      <c r="G21" s="100">
        <v>85.5</v>
      </c>
      <c r="H21" s="100">
        <v>0.3</v>
      </c>
      <c r="I21" s="5"/>
      <c r="J21" s="25"/>
      <c r="K21" s="59"/>
      <c r="L21" s="59"/>
      <c r="M21" s="59"/>
      <c r="N21" s="59"/>
      <c r="O21" s="5"/>
      <c r="P21" s="25"/>
      <c r="Q21" s="59"/>
      <c r="R21" s="59"/>
      <c r="S21" s="59"/>
      <c r="T21" s="59"/>
    </row>
    <row r="22" spans="1:20" x14ac:dyDescent="0.25">
      <c r="A22" s="98"/>
      <c r="B22" s="105" t="s">
        <v>48</v>
      </c>
      <c r="C22" s="98">
        <v>40</v>
      </c>
      <c r="D22" s="100">
        <f>C22*7.92/100</f>
        <v>3.1680000000000001</v>
      </c>
      <c r="E22" s="100">
        <f>C22*1.32/100</f>
        <v>0.52800000000000002</v>
      </c>
      <c r="F22" s="100">
        <f>C22*52.68/100</f>
        <v>21.071999999999999</v>
      </c>
      <c r="G22" s="100">
        <f>D22*4+E22*9+F22*4</f>
        <v>101.71199999999999</v>
      </c>
      <c r="H22" s="109">
        <v>0</v>
      </c>
      <c r="I22" s="5"/>
      <c r="J22" s="25"/>
      <c r="K22" s="59"/>
      <c r="L22" s="59"/>
      <c r="M22" s="59"/>
      <c r="N22" s="59"/>
      <c r="O22" s="5"/>
      <c r="P22" s="25"/>
      <c r="Q22" s="59"/>
      <c r="R22" s="59"/>
      <c r="S22" s="59"/>
      <c r="T22" s="59"/>
    </row>
    <row r="23" spans="1:20" x14ac:dyDescent="0.25">
      <c r="A23" s="98"/>
      <c r="B23" s="107" t="s">
        <v>59</v>
      </c>
      <c r="C23" s="106">
        <f>SUM(C16:C22)</f>
        <v>610</v>
      </c>
      <c r="D23" s="108">
        <f>SUM(D16:D22)</f>
        <v>21.177999999999997</v>
      </c>
      <c r="E23" s="106">
        <f>SUM(E16:E22)</f>
        <v>20.297999999999998</v>
      </c>
      <c r="F23" s="108">
        <f>SUM(F16:F22)</f>
        <v>78.942000000000007</v>
      </c>
      <c r="G23" s="108">
        <f>D23*4+E23*9+F23*4</f>
        <v>583.16200000000003</v>
      </c>
      <c r="H23" s="108">
        <f>SUM(H16:H22)</f>
        <v>7.6000000000000005</v>
      </c>
      <c r="I23" s="5"/>
      <c r="J23" s="25"/>
      <c r="K23" s="59"/>
      <c r="L23" s="59"/>
      <c r="M23" s="59"/>
      <c r="N23" s="59"/>
      <c r="O23" s="5"/>
      <c r="P23" s="25"/>
      <c r="Q23" s="59"/>
      <c r="R23" s="59"/>
      <c r="S23" s="59"/>
      <c r="T23" s="59"/>
    </row>
    <row r="24" spans="1:20" x14ac:dyDescent="0.25">
      <c r="A24" s="206" t="s">
        <v>50</v>
      </c>
      <c r="B24" s="207"/>
      <c r="C24" s="207"/>
      <c r="D24" s="207"/>
      <c r="E24" s="207"/>
      <c r="F24" s="207"/>
      <c r="G24" s="207"/>
      <c r="H24" s="207"/>
      <c r="I24" s="5"/>
      <c r="J24" s="25"/>
      <c r="K24" s="59"/>
      <c r="L24" s="59"/>
      <c r="M24" s="59"/>
      <c r="N24" s="59"/>
      <c r="O24" s="5"/>
      <c r="P24" s="25"/>
      <c r="Q24" s="59"/>
      <c r="R24" s="59"/>
      <c r="S24" s="59"/>
      <c r="T24" s="59"/>
    </row>
    <row r="25" spans="1:20" s="20" customFormat="1" x14ac:dyDescent="0.25">
      <c r="A25" s="98">
        <v>293</v>
      </c>
      <c r="B25" s="105" t="s">
        <v>186</v>
      </c>
      <c r="C25" s="98">
        <v>50</v>
      </c>
      <c r="D25" s="100">
        <v>2.6</v>
      </c>
      <c r="E25" s="100">
        <v>2.04</v>
      </c>
      <c r="F25" s="98">
        <v>17.95</v>
      </c>
      <c r="G25" s="100">
        <v>100.7</v>
      </c>
      <c r="H25" s="109">
        <v>0</v>
      </c>
      <c r="I25" s="5"/>
      <c r="J25" s="25"/>
      <c r="K25" s="59"/>
      <c r="L25" s="59"/>
      <c r="M25" s="59"/>
      <c r="N25" s="59"/>
      <c r="O25" s="5"/>
      <c r="P25" s="25"/>
      <c r="Q25" s="59"/>
      <c r="R25" s="59"/>
      <c r="S25" s="59"/>
      <c r="T25" s="59"/>
    </row>
    <row r="26" spans="1:20" s="20" customFormat="1" x14ac:dyDescent="0.25">
      <c r="A26" s="98">
        <v>270</v>
      </c>
      <c r="B26" s="105" t="s">
        <v>73</v>
      </c>
      <c r="C26" s="98">
        <v>150</v>
      </c>
      <c r="D26" s="98">
        <v>4.3499999999999996</v>
      </c>
      <c r="E26" s="98">
        <v>3.75</v>
      </c>
      <c r="F26" s="100">
        <v>6.3</v>
      </c>
      <c r="G26" s="100">
        <v>76.349999999999994</v>
      </c>
      <c r="H26" s="100">
        <v>0.5</v>
      </c>
      <c r="I26" s="5"/>
      <c r="J26" s="25"/>
      <c r="K26" s="59"/>
      <c r="L26" s="59"/>
      <c r="M26" s="59"/>
      <c r="N26" s="59"/>
      <c r="O26" s="5"/>
      <c r="P26" s="25"/>
      <c r="Q26" s="59"/>
      <c r="R26" s="59"/>
      <c r="S26" s="59"/>
      <c r="T26" s="59"/>
    </row>
    <row r="27" spans="1:20" s="20" customFormat="1" x14ac:dyDescent="0.25">
      <c r="A27" s="98"/>
      <c r="B27" s="107" t="s">
        <v>56</v>
      </c>
      <c r="C27" s="106">
        <f t="shared" ref="C27:H27" si="2">SUM(C25:C26)</f>
        <v>200</v>
      </c>
      <c r="D27" s="106">
        <f t="shared" si="2"/>
        <v>6.9499999999999993</v>
      </c>
      <c r="E27" s="106">
        <f t="shared" si="2"/>
        <v>5.79</v>
      </c>
      <c r="F27" s="106">
        <f t="shared" si="2"/>
        <v>24.25</v>
      </c>
      <c r="G27" s="106">
        <f t="shared" si="2"/>
        <v>177.05</v>
      </c>
      <c r="H27" s="106">
        <f t="shared" si="2"/>
        <v>0.5</v>
      </c>
      <c r="I27" s="24"/>
      <c r="J27" s="74"/>
      <c r="K27" s="59"/>
      <c r="L27" s="59"/>
      <c r="M27" s="59"/>
      <c r="N27" s="59"/>
      <c r="O27" s="24"/>
      <c r="P27" s="25"/>
      <c r="Q27" s="59"/>
      <c r="R27" s="59"/>
      <c r="S27" s="59"/>
      <c r="T27" s="59"/>
    </row>
    <row r="28" spans="1:20" s="20" customFormat="1" x14ac:dyDescent="0.25">
      <c r="A28" s="206"/>
      <c r="B28" s="207"/>
      <c r="C28" s="207"/>
      <c r="D28" s="207"/>
      <c r="E28" s="207"/>
      <c r="F28" s="207"/>
      <c r="G28" s="207"/>
      <c r="H28" s="207"/>
      <c r="J28" s="75"/>
      <c r="M28" s="23"/>
      <c r="P28" s="76"/>
    </row>
    <row r="29" spans="1:20" x14ac:dyDescent="0.25">
      <c r="A29" s="111"/>
      <c r="B29" s="112" t="s">
        <v>49</v>
      </c>
      <c r="C29" s="111"/>
      <c r="D29" s="113">
        <f>D11+D14+D23+D27</f>
        <v>40.447999999999993</v>
      </c>
      <c r="E29" s="113">
        <f>E11+E14+E23+E27</f>
        <v>36.908000000000001</v>
      </c>
      <c r="F29" s="113">
        <f>F11+F14+F23+F27</f>
        <v>166.952</v>
      </c>
      <c r="G29" s="113">
        <f>G11+G14+G23+G27</f>
        <v>1161.5119999999999</v>
      </c>
      <c r="H29" s="113">
        <f>H11+H14+H23+H27</f>
        <v>18.2</v>
      </c>
      <c r="J29" s="75"/>
      <c r="P29" s="25"/>
    </row>
    <row r="30" spans="1:20" x14ac:dyDescent="0.25">
      <c r="A30" s="98"/>
      <c r="B30" s="107" t="s">
        <v>94</v>
      </c>
      <c r="C30" s="98"/>
      <c r="D30" s="106" t="s">
        <v>90</v>
      </c>
      <c r="E30" s="106" t="s">
        <v>91</v>
      </c>
      <c r="F30" s="106" t="s">
        <v>92</v>
      </c>
      <c r="G30" s="106" t="s">
        <v>93</v>
      </c>
      <c r="H30" s="106" t="s">
        <v>98</v>
      </c>
      <c r="J30" s="71"/>
      <c r="P30" s="59"/>
    </row>
    <row r="31" spans="1:20" x14ac:dyDescent="0.25">
      <c r="A31" s="21"/>
      <c r="B31" s="22"/>
      <c r="C31" s="22"/>
      <c r="D31" s="22"/>
      <c r="E31" s="22"/>
      <c r="F31" s="22"/>
      <c r="G31" s="22"/>
      <c r="H31" s="22"/>
      <c r="J31" s="71"/>
      <c r="P31" s="59"/>
    </row>
    <row r="32" spans="1:20" x14ac:dyDescent="0.25">
      <c r="A32" s="21"/>
      <c r="B32" s="22"/>
      <c r="C32" s="22"/>
      <c r="D32" s="22"/>
      <c r="E32" s="22"/>
      <c r="F32" s="22"/>
      <c r="G32" s="22"/>
      <c r="H32" s="22"/>
      <c r="J32" s="71"/>
      <c r="P32" s="59"/>
    </row>
    <row r="33" spans="1:16" x14ac:dyDescent="0.25">
      <c r="A33" s="21"/>
      <c r="B33" s="22"/>
      <c r="C33" s="22"/>
      <c r="D33" s="22"/>
      <c r="E33" s="22"/>
      <c r="F33" s="22"/>
      <c r="G33" s="22"/>
      <c r="H33" s="22"/>
      <c r="J33" s="72"/>
      <c r="P33" s="73"/>
    </row>
    <row r="34" spans="1:16" x14ac:dyDescent="0.25">
      <c r="A34" s="21"/>
      <c r="B34" s="22"/>
      <c r="C34" s="22"/>
      <c r="D34" s="22"/>
      <c r="E34" s="22"/>
      <c r="F34" s="22"/>
      <c r="G34" s="22"/>
      <c r="H34" s="22"/>
      <c r="J34" s="5"/>
      <c r="P34" s="5"/>
    </row>
    <row r="35" spans="1:16" x14ac:dyDescent="0.25">
      <c r="A35" s="21"/>
      <c r="B35" s="22"/>
      <c r="C35" s="22"/>
      <c r="D35" s="22"/>
      <c r="E35" s="22"/>
      <c r="F35" s="22"/>
      <c r="G35" s="22"/>
      <c r="H35" s="22"/>
      <c r="P35" s="5"/>
    </row>
    <row r="36" spans="1:16" x14ac:dyDescent="0.25">
      <c r="A36" s="21"/>
      <c r="B36" s="22"/>
      <c r="C36" s="22"/>
      <c r="D36" s="22"/>
      <c r="E36" s="22"/>
      <c r="F36" s="22"/>
      <c r="G36" s="22"/>
      <c r="H36" s="22"/>
    </row>
    <row r="37" spans="1:16" x14ac:dyDescent="0.25">
      <c r="A37" s="21"/>
      <c r="B37" s="22"/>
      <c r="C37" s="22"/>
      <c r="D37" s="22"/>
      <c r="E37" s="22"/>
      <c r="F37" s="22"/>
      <c r="G37" s="22"/>
      <c r="H37" s="22"/>
    </row>
    <row r="38" spans="1:16" x14ac:dyDescent="0.25">
      <c r="A38" s="21"/>
      <c r="B38" s="22"/>
      <c r="C38" s="22"/>
      <c r="D38" s="22"/>
      <c r="E38" s="22"/>
      <c r="F38" s="22"/>
      <c r="G38" s="22"/>
      <c r="H38" s="22"/>
    </row>
    <row r="39" spans="1:16" x14ac:dyDescent="0.25">
      <c r="A39" s="24"/>
      <c r="B39" s="24"/>
      <c r="C39" s="24"/>
      <c r="D39" s="22"/>
      <c r="E39" s="22"/>
      <c r="F39" s="22"/>
      <c r="G39" s="22"/>
      <c r="H39" s="22"/>
    </row>
    <row r="40" spans="1:16" x14ac:dyDescent="0.25">
      <c r="A40" s="5"/>
      <c r="B40" s="5"/>
      <c r="C40" s="25"/>
      <c r="D40" s="21"/>
      <c r="E40" s="21"/>
      <c r="F40" s="21"/>
      <c r="G40" s="21"/>
      <c r="H40" s="21"/>
      <c r="I40" s="5"/>
    </row>
    <row r="41" spans="1:16" x14ac:dyDescent="0.25">
      <c r="A41" s="5"/>
      <c r="B41" s="5"/>
      <c r="C41" s="25"/>
      <c r="D41" s="21"/>
      <c r="E41" s="21"/>
      <c r="F41" s="21"/>
      <c r="G41" s="21"/>
      <c r="H41" s="21"/>
      <c r="I41" s="5"/>
    </row>
    <row r="42" spans="1:16" x14ac:dyDescent="0.25">
      <c r="A42" s="5"/>
      <c r="B42" s="5"/>
      <c r="C42" s="25"/>
      <c r="D42" s="21"/>
      <c r="E42" s="21"/>
      <c r="F42" s="21"/>
      <c r="G42" s="21"/>
      <c r="H42" s="21"/>
      <c r="I42" s="5"/>
    </row>
    <row r="43" spans="1:16" x14ac:dyDescent="0.25">
      <c r="A43" s="5"/>
      <c r="B43" s="5"/>
      <c r="C43" s="25"/>
      <c r="D43" s="21"/>
      <c r="E43" s="21"/>
      <c r="F43" s="21"/>
      <c r="G43" s="21"/>
      <c r="H43" s="21"/>
      <c r="I43" s="5"/>
    </row>
    <row r="44" spans="1:16" x14ac:dyDescent="0.25">
      <c r="A44" s="5"/>
      <c r="B44" s="5"/>
      <c r="C44" s="25"/>
      <c r="F44" s="15"/>
      <c r="G44" s="15"/>
      <c r="H44" s="15"/>
    </row>
    <row r="45" spans="1:16" x14ac:dyDescent="0.25">
      <c r="A45" s="5"/>
      <c r="B45" s="5"/>
      <c r="C45" s="25"/>
    </row>
    <row r="46" spans="1:16" x14ac:dyDescent="0.25">
      <c r="A46" s="5"/>
      <c r="B46" s="5"/>
      <c r="C46" s="25"/>
    </row>
    <row r="47" spans="1:16" x14ac:dyDescent="0.25">
      <c r="A47" s="5"/>
      <c r="B47" s="5"/>
      <c r="C47" s="25"/>
    </row>
    <row r="48" spans="1:16" x14ac:dyDescent="0.25">
      <c r="A48" s="5"/>
      <c r="B48" s="5"/>
      <c r="C48" s="25"/>
    </row>
    <row r="49" spans="1:3" x14ac:dyDescent="0.25">
      <c r="A49" s="5"/>
      <c r="B49" s="5"/>
      <c r="C49" s="25"/>
    </row>
    <row r="50" spans="1:3" x14ac:dyDescent="0.25">
      <c r="A50" s="5"/>
      <c r="B50" s="5"/>
      <c r="C50" s="25"/>
    </row>
    <row r="51" spans="1:3" x14ac:dyDescent="0.25">
      <c r="A51" s="5"/>
      <c r="B51" s="5"/>
      <c r="C51" s="25"/>
    </row>
    <row r="52" spans="1:3" x14ac:dyDescent="0.25">
      <c r="A52" s="5"/>
      <c r="B52" s="5"/>
      <c r="C52" s="25"/>
    </row>
    <row r="53" spans="1:3" x14ac:dyDescent="0.25">
      <c r="A53" s="5"/>
      <c r="B53" s="5"/>
      <c r="C53" s="25"/>
    </row>
    <row r="54" spans="1:3" x14ac:dyDescent="0.25">
      <c r="A54" s="5"/>
      <c r="B54" s="5"/>
      <c r="C54" s="25"/>
    </row>
    <row r="55" spans="1:3" x14ac:dyDescent="0.25">
      <c r="A55" s="5"/>
      <c r="B55" s="5"/>
      <c r="C55" s="25"/>
    </row>
    <row r="56" spans="1:3" x14ac:dyDescent="0.25">
      <c r="A56" s="5"/>
      <c r="B56" s="5"/>
      <c r="C56" s="25"/>
    </row>
    <row r="57" spans="1:3" x14ac:dyDescent="0.25">
      <c r="A57" s="5"/>
      <c r="B57" s="5"/>
      <c r="C57" s="25"/>
    </row>
    <row r="58" spans="1:3" x14ac:dyDescent="0.25">
      <c r="A58" s="5"/>
      <c r="B58" s="5"/>
      <c r="C58" s="25"/>
    </row>
    <row r="59" spans="1:3" x14ac:dyDescent="0.25">
      <c r="A59" s="5"/>
      <c r="B59" s="5"/>
      <c r="C59" s="25"/>
    </row>
    <row r="60" spans="1:3" x14ac:dyDescent="0.25">
      <c r="A60" s="5"/>
      <c r="B60" s="5"/>
      <c r="C60" s="25"/>
    </row>
    <row r="61" spans="1:3" x14ac:dyDescent="0.25">
      <c r="A61" s="5"/>
      <c r="B61" s="5"/>
      <c r="C61" s="25"/>
    </row>
    <row r="62" spans="1:3" x14ac:dyDescent="0.25">
      <c r="A62" s="5"/>
      <c r="B62" s="5"/>
      <c r="C62" s="25"/>
    </row>
    <row r="63" spans="1:3" x14ac:dyDescent="0.25">
      <c r="A63" s="5"/>
      <c r="B63" s="5"/>
      <c r="C63" s="25"/>
    </row>
    <row r="64" spans="1:3" x14ac:dyDescent="0.25">
      <c r="A64" s="5"/>
      <c r="B64" s="5"/>
      <c r="C64" s="25"/>
    </row>
    <row r="65" spans="1:3" x14ac:dyDescent="0.25">
      <c r="A65" s="5"/>
      <c r="B65" s="5"/>
      <c r="C65" s="25"/>
    </row>
    <row r="66" spans="1:3" x14ac:dyDescent="0.25">
      <c r="A66" s="5"/>
      <c r="B66" s="5"/>
      <c r="C66" s="5"/>
    </row>
    <row r="67" spans="1:3" x14ac:dyDescent="0.25">
      <c r="A67" s="5"/>
      <c r="B67" s="5"/>
      <c r="C67" s="5"/>
    </row>
    <row r="68" spans="1:3" x14ac:dyDescent="0.25">
      <c r="A68" s="5"/>
      <c r="B68" s="5"/>
      <c r="C68" s="5"/>
    </row>
    <row r="69" spans="1:3" x14ac:dyDescent="0.25">
      <c r="A69" s="5"/>
      <c r="B69" s="5"/>
      <c r="C69" s="5"/>
    </row>
    <row r="70" spans="1:3" x14ac:dyDescent="0.25">
      <c r="A70" s="5"/>
      <c r="B70" s="5"/>
      <c r="C70" s="5"/>
    </row>
  </sheetData>
  <mergeCells count="16">
    <mergeCell ref="A1:B1"/>
    <mergeCell ref="A2:B2"/>
    <mergeCell ref="D3:F3"/>
    <mergeCell ref="A3:A5"/>
    <mergeCell ref="B3:B5"/>
    <mergeCell ref="C3:C5"/>
    <mergeCell ref="D4:D5"/>
    <mergeCell ref="E4:E5"/>
    <mergeCell ref="F4:F5"/>
    <mergeCell ref="A28:H28"/>
    <mergeCell ref="A6:H6"/>
    <mergeCell ref="H3:H5"/>
    <mergeCell ref="G3:G5"/>
    <mergeCell ref="A12:H12"/>
    <mergeCell ref="A15:H15"/>
    <mergeCell ref="A24:H24"/>
  </mergeCells>
  <pageMargins left="0.98425196850393704" right="0.98425196850393704" top="0.98425196850393704" bottom="0.98425196850393704" header="0.51181102362204722" footer="0.51181102362204722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zoomScaleNormal="100" workbookViewId="0">
      <selection activeCell="B30" sqref="B30"/>
    </sheetView>
  </sheetViews>
  <sheetFormatPr defaultRowHeight="15" x14ac:dyDescent="0.25"/>
  <cols>
    <col min="1" max="1" width="4.85546875" style="26" customWidth="1"/>
    <col min="2" max="2" width="37" style="26" customWidth="1"/>
    <col min="3" max="3" width="7.28515625" style="26" customWidth="1"/>
    <col min="4" max="4" width="6.7109375" style="26" customWidth="1"/>
    <col min="5" max="5" width="6.42578125" style="26" customWidth="1"/>
    <col min="6" max="6" width="7.28515625" style="26" customWidth="1"/>
    <col min="7" max="7" width="9.42578125" style="26" customWidth="1"/>
    <col min="8" max="8" width="6.5703125" style="26" customWidth="1"/>
    <col min="9" max="9" width="20.7109375" style="26" customWidth="1"/>
    <col min="10" max="10" width="7.28515625" style="26" customWidth="1"/>
    <col min="11" max="14" width="9.140625" style="26"/>
    <col min="15" max="15" width="19.7109375" style="26" customWidth="1"/>
    <col min="16" max="16" width="7.7109375" style="26" customWidth="1"/>
    <col min="17" max="17" width="9.140625" style="26"/>
    <col min="18" max="18" width="7.7109375" style="26" customWidth="1"/>
    <col min="19" max="16384" width="9.140625" style="26"/>
  </cols>
  <sheetData>
    <row r="1" spans="1:20" ht="15.75" x14ac:dyDescent="0.25">
      <c r="A1" s="216" t="s">
        <v>187</v>
      </c>
      <c r="B1" s="216"/>
      <c r="C1" s="84" t="s">
        <v>88</v>
      </c>
      <c r="D1" s="84"/>
      <c r="E1" s="84"/>
      <c r="F1" s="61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5.75" x14ac:dyDescent="0.25">
      <c r="A2" s="217" t="s">
        <v>115</v>
      </c>
      <c r="B2" s="217"/>
      <c r="C2" s="83" t="s">
        <v>60</v>
      </c>
      <c r="D2" s="83"/>
      <c r="E2" s="83"/>
      <c r="F2" s="61"/>
      <c r="I2" s="24"/>
      <c r="J2" s="24"/>
      <c r="K2" s="5"/>
      <c r="L2" s="5"/>
      <c r="M2" s="5"/>
      <c r="N2" s="5"/>
      <c r="O2" s="24"/>
      <c r="P2" s="24"/>
      <c r="Q2" s="5"/>
      <c r="R2" s="5"/>
      <c r="S2" s="5"/>
      <c r="T2" s="5"/>
    </row>
    <row r="3" spans="1:20" ht="15" customHeight="1" x14ac:dyDescent="0.25">
      <c r="A3" s="213" t="s">
        <v>0</v>
      </c>
      <c r="B3" s="219" t="s">
        <v>1</v>
      </c>
      <c r="C3" s="219" t="s">
        <v>38</v>
      </c>
      <c r="D3" s="218" t="s">
        <v>39</v>
      </c>
      <c r="E3" s="218"/>
      <c r="F3" s="218"/>
      <c r="G3" s="213" t="s">
        <v>36</v>
      </c>
      <c r="H3" s="210" t="s">
        <v>37</v>
      </c>
      <c r="I3" s="5"/>
      <c r="J3" s="25"/>
      <c r="K3" s="59"/>
      <c r="L3" s="59"/>
      <c r="M3" s="59"/>
      <c r="N3" s="59"/>
      <c r="O3" s="5"/>
      <c r="P3" s="25"/>
      <c r="Q3" s="59"/>
      <c r="R3" s="59"/>
      <c r="S3" s="59"/>
      <c r="T3" s="59"/>
    </row>
    <row r="4" spans="1:20" ht="15" customHeight="1" x14ac:dyDescent="0.25">
      <c r="A4" s="214"/>
      <c r="B4" s="220"/>
      <c r="C4" s="220"/>
      <c r="D4" s="222" t="s">
        <v>34</v>
      </c>
      <c r="E4" s="213" t="s">
        <v>33</v>
      </c>
      <c r="F4" s="222" t="s">
        <v>35</v>
      </c>
      <c r="G4" s="214"/>
      <c r="H4" s="211"/>
      <c r="I4" s="5"/>
      <c r="J4" s="25"/>
      <c r="K4" s="59"/>
      <c r="L4" s="59"/>
      <c r="M4" s="59"/>
      <c r="N4" s="59"/>
      <c r="O4" s="5"/>
      <c r="P4" s="25"/>
      <c r="Q4" s="59"/>
      <c r="R4" s="59"/>
      <c r="S4" s="59"/>
      <c r="T4" s="59"/>
    </row>
    <row r="5" spans="1:20" x14ac:dyDescent="0.25">
      <c r="A5" s="215"/>
      <c r="B5" s="221"/>
      <c r="C5" s="221"/>
      <c r="D5" s="223"/>
      <c r="E5" s="215"/>
      <c r="F5" s="223"/>
      <c r="G5" s="215"/>
      <c r="H5" s="212"/>
      <c r="I5" s="5"/>
      <c r="J5" s="25"/>
      <c r="K5" s="59"/>
      <c r="L5" s="59"/>
      <c r="M5" s="59"/>
      <c r="N5" s="59"/>
      <c r="O5" s="5"/>
      <c r="P5" s="25"/>
      <c r="Q5" s="59"/>
      <c r="R5" s="59"/>
      <c r="S5" s="59"/>
      <c r="T5" s="59"/>
    </row>
    <row r="6" spans="1:20" x14ac:dyDescent="0.25">
      <c r="A6" s="206" t="s">
        <v>40</v>
      </c>
      <c r="B6" s="207"/>
      <c r="C6" s="207"/>
      <c r="D6" s="207"/>
      <c r="E6" s="207"/>
      <c r="F6" s="207"/>
      <c r="G6" s="207"/>
      <c r="H6" s="207"/>
      <c r="I6" s="5"/>
      <c r="J6" s="25"/>
      <c r="K6" s="59"/>
      <c r="L6" s="59"/>
      <c r="M6" s="59"/>
      <c r="N6" s="59"/>
      <c r="O6" s="5"/>
      <c r="P6" s="25"/>
      <c r="Q6" s="59"/>
      <c r="R6" s="59"/>
      <c r="S6" s="59"/>
      <c r="T6" s="59"/>
    </row>
    <row r="7" spans="1:20" x14ac:dyDescent="0.25">
      <c r="A7" s="98">
        <v>111</v>
      </c>
      <c r="B7" s="99" t="s">
        <v>142</v>
      </c>
      <c r="C7" s="98">
        <v>160</v>
      </c>
      <c r="D7" s="100">
        <v>3.49</v>
      </c>
      <c r="E7" s="100">
        <v>0.38</v>
      </c>
      <c r="F7" s="100">
        <v>26.82</v>
      </c>
      <c r="G7" s="100">
        <v>124.8</v>
      </c>
      <c r="H7" s="116">
        <v>0</v>
      </c>
      <c r="I7" s="5"/>
      <c r="J7" s="25"/>
      <c r="K7" s="59"/>
      <c r="L7" s="59"/>
      <c r="M7" s="59"/>
      <c r="N7" s="59"/>
      <c r="O7" s="5"/>
      <c r="P7" s="25"/>
      <c r="Q7" s="59"/>
      <c r="R7" s="59"/>
      <c r="S7" s="59"/>
      <c r="T7" s="59"/>
    </row>
    <row r="8" spans="1:20" x14ac:dyDescent="0.25">
      <c r="A8" s="98"/>
      <c r="B8" s="102" t="s">
        <v>108</v>
      </c>
      <c r="C8" s="103">
        <v>30</v>
      </c>
      <c r="D8" s="103">
        <f>C8*7.5/100</f>
        <v>2.25</v>
      </c>
      <c r="E8" s="100">
        <f>C8*2.9/100</f>
        <v>0.87</v>
      </c>
      <c r="F8" s="98">
        <f>C8*51.4/100</f>
        <v>15.42</v>
      </c>
      <c r="G8" s="98">
        <f>D8*4+E8*9+F8*4</f>
        <v>78.509999999999991</v>
      </c>
      <c r="H8" s="116">
        <v>0</v>
      </c>
      <c r="I8" s="5"/>
      <c r="J8" s="25"/>
      <c r="K8" s="59"/>
      <c r="L8" s="59"/>
      <c r="M8" s="59"/>
      <c r="N8" s="59"/>
      <c r="O8" s="5"/>
      <c r="P8" s="25"/>
      <c r="Q8" s="59"/>
      <c r="R8" s="59"/>
      <c r="S8" s="59"/>
      <c r="T8" s="59"/>
    </row>
    <row r="9" spans="1:20" x14ac:dyDescent="0.25">
      <c r="A9" s="98">
        <v>6</v>
      </c>
      <c r="B9" s="99" t="s">
        <v>61</v>
      </c>
      <c r="C9" s="98">
        <v>10</v>
      </c>
      <c r="D9" s="98">
        <v>2.63</v>
      </c>
      <c r="E9" s="100">
        <v>2.66</v>
      </c>
      <c r="F9" s="109">
        <v>0</v>
      </c>
      <c r="G9" s="98">
        <v>34</v>
      </c>
      <c r="H9" s="101">
        <v>7.0000000000000007E-2</v>
      </c>
      <c r="I9" s="5"/>
      <c r="J9" s="25"/>
      <c r="K9" s="59"/>
      <c r="L9" s="59"/>
      <c r="M9" s="59"/>
      <c r="N9" s="59"/>
      <c r="O9" s="5"/>
      <c r="P9" s="25"/>
      <c r="Q9" s="59"/>
      <c r="R9" s="59"/>
      <c r="S9" s="59"/>
      <c r="T9" s="59"/>
    </row>
    <row r="10" spans="1:20" x14ac:dyDescent="0.25">
      <c r="A10" s="98">
        <v>266</v>
      </c>
      <c r="B10" s="105" t="s">
        <v>32</v>
      </c>
      <c r="C10" s="98">
        <v>180</v>
      </c>
      <c r="D10" s="100">
        <v>3.67</v>
      </c>
      <c r="E10" s="100">
        <v>3.19</v>
      </c>
      <c r="F10" s="98">
        <v>15.82</v>
      </c>
      <c r="G10" s="98">
        <v>107</v>
      </c>
      <c r="H10" s="101">
        <v>1.43</v>
      </c>
      <c r="I10" s="5"/>
      <c r="J10" s="25"/>
      <c r="K10" s="59"/>
      <c r="L10" s="59"/>
      <c r="M10" s="59"/>
      <c r="N10" s="59"/>
      <c r="O10" s="5"/>
      <c r="P10" s="25"/>
      <c r="Q10" s="59"/>
      <c r="R10" s="59"/>
      <c r="S10" s="59"/>
      <c r="T10" s="59"/>
    </row>
    <row r="11" spans="1:20" x14ac:dyDescent="0.25">
      <c r="A11" s="114"/>
      <c r="B11" s="107" t="s">
        <v>57</v>
      </c>
      <c r="C11" s="114">
        <f>SUM(C7:C10)</f>
        <v>380</v>
      </c>
      <c r="D11" s="108">
        <f t="shared" ref="D11:H11" si="0">SUM(D7:D10)</f>
        <v>12.040000000000001</v>
      </c>
      <c r="E11" s="108">
        <f t="shared" si="0"/>
        <v>7.1</v>
      </c>
      <c r="F11" s="108">
        <f t="shared" si="0"/>
        <v>58.06</v>
      </c>
      <c r="G11" s="108">
        <v>335.67</v>
      </c>
      <c r="H11" s="108">
        <f t="shared" si="0"/>
        <v>1.5</v>
      </c>
      <c r="I11" s="5"/>
      <c r="J11" s="25"/>
      <c r="K11" s="59"/>
      <c r="L11" s="59"/>
      <c r="M11" s="59"/>
      <c r="N11" s="59"/>
      <c r="O11" s="5"/>
      <c r="P11" s="25"/>
      <c r="Q11" s="59"/>
      <c r="R11" s="59"/>
      <c r="S11" s="59"/>
      <c r="T11" s="59"/>
    </row>
    <row r="12" spans="1:20" x14ac:dyDescent="0.25">
      <c r="A12" s="206" t="s">
        <v>26</v>
      </c>
      <c r="B12" s="207"/>
      <c r="C12" s="207"/>
      <c r="D12" s="207"/>
      <c r="E12" s="207"/>
      <c r="F12" s="207"/>
      <c r="G12" s="207"/>
      <c r="H12" s="207"/>
      <c r="I12" s="5"/>
      <c r="J12" s="25"/>
      <c r="K12" s="59"/>
      <c r="L12" s="59"/>
      <c r="M12" s="59"/>
      <c r="N12" s="59"/>
      <c r="O12" s="5"/>
      <c r="P12" s="25"/>
      <c r="Q12" s="59"/>
      <c r="R12" s="59"/>
      <c r="S12" s="59"/>
      <c r="T12" s="59"/>
    </row>
    <row r="13" spans="1:20" x14ac:dyDescent="0.25">
      <c r="A13" s="98">
        <v>268</v>
      </c>
      <c r="B13" s="105" t="s">
        <v>188</v>
      </c>
      <c r="C13" s="98">
        <v>100</v>
      </c>
      <c r="D13" s="109">
        <v>0</v>
      </c>
      <c r="E13" s="109">
        <v>0</v>
      </c>
      <c r="F13" s="98">
        <v>23.85</v>
      </c>
      <c r="G13" s="98">
        <v>95.4</v>
      </c>
      <c r="H13" s="109">
        <v>3</v>
      </c>
      <c r="I13" s="5"/>
      <c r="J13" s="25"/>
      <c r="K13" s="59"/>
      <c r="L13" s="59"/>
      <c r="M13" s="59"/>
      <c r="N13" s="59"/>
      <c r="O13" s="5"/>
      <c r="P13" s="25"/>
      <c r="Q13" s="59"/>
      <c r="R13" s="59"/>
      <c r="S13" s="59"/>
      <c r="T13" s="59"/>
    </row>
    <row r="14" spans="1:20" x14ac:dyDescent="0.25">
      <c r="A14" s="98"/>
      <c r="B14" s="107" t="s">
        <v>58</v>
      </c>
      <c r="C14" s="114">
        <f>SUM(C13)</f>
        <v>100</v>
      </c>
      <c r="D14" s="108">
        <f t="shared" ref="D14:E14" si="1">SUM(D13)</f>
        <v>0</v>
      </c>
      <c r="E14" s="108">
        <f t="shared" si="1"/>
        <v>0</v>
      </c>
      <c r="F14" s="108">
        <f>SUM(F13)</f>
        <v>23.85</v>
      </c>
      <c r="G14" s="114">
        <f>D14*4+E14*9+F14*4</f>
        <v>95.4</v>
      </c>
      <c r="H14" s="108">
        <f t="shared" ref="H14" si="2">SUM(H13)</f>
        <v>3</v>
      </c>
      <c r="I14" s="5"/>
      <c r="J14" s="25"/>
      <c r="K14" s="59"/>
      <c r="L14" s="59"/>
      <c r="M14" s="59"/>
      <c r="N14" s="59"/>
      <c r="O14" s="5"/>
      <c r="P14" s="25"/>
      <c r="Q14" s="59"/>
      <c r="R14" s="59"/>
      <c r="S14" s="59"/>
      <c r="T14" s="59"/>
    </row>
    <row r="15" spans="1:20" x14ac:dyDescent="0.25">
      <c r="A15" s="206" t="s">
        <v>41</v>
      </c>
      <c r="B15" s="207"/>
      <c r="C15" s="207"/>
      <c r="D15" s="207"/>
      <c r="E15" s="207"/>
      <c r="F15" s="207"/>
      <c r="G15" s="207"/>
      <c r="H15" s="207"/>
      <c r="I15" s="5"/>
      <c r="J15" s="25"/>
      <c r="K15" s="59"/>
      <c r="L15" s="59"/>
      <c r="M15" s="59"/>
      <c r="N15" s="59"/>
      <c r="O15" s="5"/>
      <c r="P15" s="25"/>
      <c r="Q15" s="59"/>
      <c r="R15" s="59"/>
      <c r="S15" s="59"/>
      <c r="T15" s="59"/>
    </row>
    <row r="16" spans="1:20" x14ac:dyDescent="0.25">
      <c r="A16" s="98">
        <v>45</v>
      </c>
      <c r="B16" s="105" t="s">
        <v>62</v>
      </c>
      <c r="C16" s="98">
        <v>40</v>
      </c>
      <c r="D16" s="100">
        <v>0.36</v>
      </c>
      <c r="E16" s="100">
        <v>1.88</v>
      </c>
      <c r="F16" s="98">
        <v>2.37</v>
      </c>
      <c r="G16" s="100" t="s">
        <v>189</v>
      </c>
      <c r="H16" s="100">
        <v>2.21</v>
      </c>
      <c r="I16" s="5"/>
      <c r="J16" s="25"/>
      <c r="K16" s="59"/>
      <c r="L16" s="59"/>
      <c r="M16" s="59"/>
      <c r="N16" s="59"/>
      <c r="O16" s="5"/>
      <c r="P16" s="25"/>
      <c r="Q16" s="59"/>
      <c r="R16" s="59"/>
      <c r="S16" s="59"/>
      <c r="T16" s="59"/>
    </row>
    <row r="17" spans="1:20" x14ac:dyDescent="0.25">
      <c r="A17" s="98">
        <v>56</v>
      </c>
      <c r="B17" s="105" t="s">
        <v>190</v>
      </c>
      <c r="C17" s="98">
        <v>150</v>
      </c>
      <c r="D17" s="100">
        <v>1.05</v>
      </c>
      <c r="E17" s="100">
        <v>2.93</v>
      </c>
      <c r="F17" s="100">
        <v>10.199999999999999</v>
      </c>
      <c r="G17" s="100">
        <v>61.95</v>
      </c>
      <c r="H17" s="98">
        <v>11.085000000000001</v>
      </c>
      <c r="I17" s="5"/>
      <c r="J17" s="25"/>
      <c r="K17" s="59"/>
      <c r="L17" s="59"/>
      <c r="M17" s="59"/>
      <c r="N17" s="59"/>
      <c r="O17" s="5"/>
      <c r="P17" s="25"/>
      <c r="Q17" s="59"/>
      <c r="R17" s="59"/>
      <c r="S17" s="59"/>
      <c r="T17" s="59"/>
    </row>
    <row r="18" spans="1:20" s="61" customFormat="1" x14ac:dyDescent="0.25">
      <c r="A18" s="98"/>
      <c r="B18" s="105" t="s">
        <v>47</v>
      </c>
      <c r="C18" s="98">
        <v>10</v>
      </c>
      <c r="D18" s="100">
        <v>0.26</v>
      </c>
      <c r="E18" s="100">
        <v>1.5</v>
      </c>
      <c r="F18" s="100">
        <v>0.36</v>
      </c>
      <c r="G18" s="100">
        <v>15.979999999999999</v>
      </c>
      <c r="H18" s="98">
        <v>0.04</v>
      </c>
      <c r="I18" s="5"/>
      <c r="J18" s="25"/>
      <c r="K18" s="59"/>
      <c r="L18" s="59"/>
      <c r="M18" s="59"/>
      <c r="N18" s="59"/>
      <c r="O18" s="5"/>
      <c r="P18" s="25"/>
      <c r="Q18" s="59"/>
      <c r="R18" s="59"/>
      <c r="S18" s="59"/>
      <c r="T18" s="59"/>
    </row>
    <row r="19" spans="1:20" x14ac:dyDescent="0.25">
      <c r="A19" s="98">
        <v>163</v>
      </c>
      <c r="B19" s="105" t="s">
        <v>53</v>
      </c>
      <c r="C19" s="98">
        <v>70</v>
      </c>
      <c r="D19" s="98">
        <v>6.83</v>
      </c>
      <c r="E19" s="98">
        <v>3.81</v>
      </c>
      <c r="F19" s="100">
        <v>24.8</v>
      </c>
      <c r="G19" s="100">
        <v>160.81</v>
      </c>
      <c r="H19" s="100">
        <v>0.37</v>
      </c>
      <c r="I19" s="5"/>
      <c r="J19" s="25"/>
      <c r="K19" s="59"/>
      <c r="L19" s="59"/>
      <c r="M19" s="59"/>
      <c r="N19" s="59"/>
      <c r="O19" s="5"/>
      <c r="P19" s="25"/>
      <c r="Q19" s="59"/>
      <c r="R19" s="59"/>
      <c r="S19" s="59"/>
      <c r="T19" s="59"/>
    </row>
    <row r="20" spans="1:20" x14ac:dyDescent="0.25">
      <c r="A20" s="98">
        <v>216</v>
      </c>
      <c r="B20" s="105" t="s">
        <v>63</v>
      </c>
      <c r="C20" s="98">
        <v>150</v>
      </c>
      <c r="D20" s="100">
        <v>3.06</v>
      </c>
      <c r="E20" s="100">
        <v>4.8</v>
      </c>
      <c r="F20" s="100">
        <v>20.45</v>
      </c>
      <c r="G20" s="100">
        <f t="shared" ref="G20" si="3">D20*4+E20*9+F20*4</f>
        <v>137.24</v>
      </c>
      <c r="H20" s="109">
        <v>18.164999999999999</v>
      </c>
      <c r="I20" s="5"/>
      <c r="J20" s="25"/>
      <c r="K20" s="59"/>
      <c r="L20" s="59"/>
      <c r="M20" s="59"/>
      <c r="N20" s="59"/>
      <c r="O20" s="5"/>
      <c r="P20" s="25"/>
      <c r="Q20" s="59"/>
      <c r="R20" s="59"/>
      <c r="S20" s="59"/>
      <c r="T20" s="59"/>
    </row>
    <row r="21" spans="1:20" x14ac:dyDescent="0.25">
      <c r="A21" s="98">
        <v>253</v>
      </c>
      <c r="B21" s="105" t="s">
        <v>64</v>
      </c>
      <c r="C21" s="98">
        <v>180</v>
      </c>
      <c r="D21" s="100">
        <f>C21*0.22/100</f>
        <v>0.39600000000000002</v>
      </c>
      <c r="E21" s="98">
        <f>C21*0.01/100</f>
        <v>1.8000000000000002E-2</v>
      </c>
      <c r="F21" s="100">
        <f>C21*13.88/100</f>
        <v>24.984000000000002</v>
      </c>
      <c r="G21" s="100">
        <f t="shared" ref="G21:G22" si="4">D21*4+E21*9+F21*4</f>
        <v>101.682</v>
      </c>
      <c r="H21" s="98">
        <f>C21*0.2/100</f>
        <v>0.36</v>
      </c>
      <c r="I21" s="5"/>
      <c r="J21" s="25"/>
      <c r="K21" s="59"/>
      <c r="L21" s="59"/>
      <c r="M21" s="59"/>
      <c r="N21" s="59"/>
      <c r="O21" s="5"/>
      <c r="P21" s="25"/>
      <c r="Q21" s="59"/>
      <c r="R21" s="59"/>
      <c r="S21" s="59"/>
      <c r="T21" s="59"/>
    </row>
    <row r="22" spans="1:20" x14ac:dyDescent="0.25">
      <c r="A22" s="98"/>
      <c r="B22" s="105" t="s">
        <v>48</v>
      </c>
      <c r="C22" s="98">
        <v>40</v>
      </c>
      <c r="D22" s="100">
        <f>C22*7.92/100</f>
        <v>3.1680000000000001</v>
      </c>
      <c r="E22" s="100">
        <f>C22*1.32/100</f>
        <v>0.52800000000000002</v>
      </c>
      <c r="F22" s="98">
        <f>C22*52.68/100</f>
        <v>21.071999999999999</v>
      </c>
      <c r="G22" s="100">
        <f t="shared" si="4"/>
        <v>101.71199999999999</v>
      </c>
      <c r="H22" s="109">
        <v>0</v>
      </c>
      <c r="I22" s="5"/>
      <c r="J22" s="25"/>
      <c r="K22" s="59"/>
      <c r="L22" s="59"/>
      <c r="M22" s="59"/>
      <c r="N22" s="59"/>
      <c r="O22" s="5"/>
      <c r="P22" s="25"/>
      <c r="Q22" s="59"/>
      <c r="R22" s="59"/>
      <c r="S22" s="59"/>
      <c r="T22" s="59"/>
    </row>
    <row r="23" spans="1:20" x14ac:dyDescent="0.25">
      <c r="A23" s="114"/>
      <c r="B23" s="107" t="s">
        <v>59</v>
      </c>
      <c r="C23" s="114">
        <f t="shared" ref="C23:H23" si="5">SUM(C16:C22)</f>
        <v>640</v>
      </c>
      <c r="D23" s="108">
        <f t="shared" si="5"/>
        <v>15.124000000000002</v>
      </c>
      <c r="E23" s="108">
        <f t="shared" si="5"/>
        <v>15.466000000000003</v>
      </c>
      <c r="F23" s="108">
        <f t="shared" si="5"/>
        <v>104.23600000000002</v>
      </c>
      <c r="G23" s="108">
        <f t="shared" si="5"/>
        <v>579.37400000000002</v>
      </c>
      <c r="H23" s="108">
        <f t="shared" si="5"/>
        <v>32.229999999999997</v>
      </c>
      <c r="I23" s="5"/>
      <c r="J23" s="25"/>
      <c r="K23" s="59"/>
      <c r="L23" s="59"/>
      <c r="M23" s="59"/>
      <c r="N23" s="59"/>
      <c r="O23" s="5"/>
      <c r="P23" s="25"/>
      <c r="Q23" s="59"/>
      <c r="R23" s="59"/>
      <c r="S23" s="59"/>
      <c r="T23" s="59"/>
    </row>
    <row r="24" spans="1:20" x14ac:dyDescent="0.25">
      <c r="A24" s="206" t="s">
        <v>50</v>
      </c>
      <c r="B24" s="207"/>
      <c r="C24" s="207"/>
      <c r="D24" s="207"/>
      <c r="E24" s="207"/>
      <c r="F24" s="207"/>
      <c r="G24" s="207"/>
      <c r="H24" s="207"/>
      <c r="I24" s="5"/>
      <c r="J24" s="25"/>
      <c r="K24" s="59"/>
      <c r="L24" s="59"/>
      <c r="M24" s="59"/>
      <c r="N24" s="59"/>
      <c r="O24" s="5"/>
      <c r="P24" s="25"/>
      <c r="Q24" s="59"/>
      <c r="R24" s="59"/>
      <c r="S24" s="59"/>
      <c r="T24" s="59"/>
    </row>
    <row r="25" spans="1:20" x14ac:dyDescent="0.25">
      <c r="A25" s="98">
        <v>149</v>
      </c>
      <c r="B25" s="105" t="s">
        <v>144</v>
      </c>
      <c r="C25" s="98">
        <v>130</v>
      </c>
      <c r="D25" s="100">
        <v>17.760000000000002</v>
      </c>
      <c r="E25" s="100">
        <v>12.1</v>
      </c>
      <c r="F25" s="100">
        <v>18.73</v>
      </c>
      <c r="G25" s="100">
        <v>253</v>
      </c>
      <c r="H25" s="100">
        <v>0.24</v>
      </c>
      <c r="I25" s="5"/>
      <c r="J25" s="25"/>
      <c r="K25" s="59"/>
      <c r="L25" s="59"/>
      <c r="M25" s="59"/>
      <c r="N25" s="59"/>
      <c r="O25" s="5"/>
      <c r="P25" s="25"/>
      <c r="Q25" s="59"/>
      <c r="R25" s="59"/>
      <c r="S25" s="59"/>
      <c r="T25" s="59"/>
    </row>
    <row r="26" spans="1:20" x14ac:dyDescent="0.25">
      <c r="A26" s="98">
        <v>270</v>
      </c>
      <c r="B26" s="105" t="s">
        <v>110</v>
      </c>
      <c r="C26" s="98">
        <v>150</v>
      </c>
      <c r="D26" s="98">
        <v>5.22</v>
      </c>
      <c r="E26" s="98">
        <v>4.5</v>
      </c>
      <c r="F26" s="100">
        <v>7.2</v>
      </c>
      <c r="G26" s="100">
        <v>9</v>
      </c>
      <c r="H26" s="98">
        <v>0.5</v>
      </c>
      <c r="I26" s="24"/>
      <c r="J26" s="74"/>
      <c r="K26" s="59"/>
      <c r="L26" s="59"/>
      <c r="M26" s="59"/>
      <c r="N26" s="59"/>
      <c r="O26" s="24"/>
      <c r="P26" s="25"/>
      <c r="Q26" s="59"/>
      <c r="R26" s="59"/>
      <c r="S26" s="59"/>
      <c r="T26" s="59"/>
    </row>
    <row r="27" spans="1:20" x14ac:dyDescent="0.25">
      <c r="A27" s="98"/>
      <c r="B27" s="107" t="s">
        <v>56</v>
      </c>
      <c r="C27" s="114">
        <f t="shared" ref="C27:G27" si="6">SUM(C25:C26)</f>
        <v>280</v>
      </c>
      <c r="D27" s="108">
        <f t="shared" si="6"/>
        <v>22.98</v>
      </c>
      <c r="E27" s="114">
        <f t="shared" si="6"/>
        <v>16.600000000000001</v>
      </c>
      <c r="F27" s="114">
        <f t="shared" si="6"/>
        <v>25.93</v>
      </c>
      <c r="G27" s="114">
        <f t="shared" si="6"/>
        <v>262</v>
      </c>
      <c r="H27" s="108">
        <v>90.24</v>
      </c>
      <c r="J27" s="75"/>
      <c r="K27" s="5"/>
      <c r="L27" s="5"/>
      <c r="M27" s="5"/>
      <c r="N27" s="5"/>
      <c r="O27" s="5"/>
      <c r="P27" s="76"/>
      <c r="Q27" s="5"/>
      <c r="R27" s="5"/>
      <c r="S27" s="5"/>
      <c r="T27" s="5"/>
    </row>
    <row r="28" spans="1:20" x14ac:dyDescent="0.25">
      <c r="A28" s="206"/>
      <c r="B28" s="207"/>
      <c r="C28" s="207"/>
      <c r="D28" s="207"/>
      <c r="E28" s="207"/>
      <c r="F28" s="207"/>
      <c r="G28" s="207"/>
      <c r="H28" s="207"/>
      <c r="J28" s="75"/>
      <c r="K28" s="5"/>
      <c r="L28" s="5"/>
      <c r="M28" s="5"/>
      <c r="N28" s="5"/>
      <c r="O28" s="5"/>
      <c r="P28" s="25"/>
      <c r="Q28" s="5"/>
      <c r="R28" s="5"/>
      <c r="S28" s="5"/>
      <c r="T28" s="5"/>
    </row>
    <row r="29" spans="1:20" x14ac:dyDescent="0.25">
      <c r="A29" s="98"/>
      <c r="B29" s="107" t="s">
        <v>49</v>
      </c>
      <c r="C29" s="98"/>
      <c r="D29" s="108">
        <f>D11+D14+D23+D27</f>
        <v>50.144000000000005</v>
      </c>
      <c r="E29" s="108">
        <f>E11+E14+E23+E27</f>
        <v>39.166000000000004</v>
      </c>
      <c r="F29" s="108">
        <f>F11+F14+F23+F27</f>
        <v>212.07600000000002</v>
      </c>
      <c r="G29" s="108">
        <f>G11+G14+G23+G27</f>
        <v>1272.444</v>
      </c>
      <c r="H29" s="108">
        <f>H11+H14+H23+H27</f>
        <v>126.97</v>
      </c>
      <c r="J29" s="71"/>
      <c r="K29" s="5"/>
      <c r="L29" s="5"/>
      <c r="M29" s="5"/>
      <c r="N29" s="5"/>
      <c r="O29" s="5"/>
      <c r="P29" s="59"/>
      <c r="Q29" s="5"/>
      <c r="R29" s="5"/>
      <c r="S29" s="5"/>
      <c r="T29" s="5"/>
    </row>
    <row r="30" spans="1:20" x14ac:dyDescent="0.25">
      <c r="A30" s="98"/>
      <c r="B30" s="107" t="s">
        <v>94</v>
      </c>
      <c r="C30" s="98"/>
      <c r="D30" s="114" t="s">
        <v>90</v>
      </c>
      <c r="E30" s="114" t="s">
        <v>91</v>
      </c>
      <c r="F30" s="114" t="s">
        <v>92</v>
      </c>
      <c r="G30" s="114" t="s">
        <v>93</v>
      </c>
      <c r="H30" s="114" t="s">
        <v>98</v>
      </c>
      <c r="J30" s="71"/>
      <c r="K30" s="5"/>
      <c r="L30" s="5"/>
      <c r="M30" s="5"/>
      <c r="N30" s="5"/>
      <c r="O30" s="5"/>
      <c r="P30" s="59"/>
      <c r="Q30" s="5"/>
      <c r="R30" s="5"/>
      <c r="S30" s="5"/>
      <c r="T30" s="5"/>
    </row>
    <row r="31" spans="1:20" x14ac:dyDescent="0.25">
      <c r="A31" s="21"/>
      <c r="B31" s="22"/>
      <c r="C31" s="22"/>
      <c r="D31" s="22"/>
      <c r="E31" s="22"/>
      <c r="F31" s="22"/>
      <c r="G31" s="22"/>
      <c r="H31" s="22"/>
      <c r="J31" s="71"/>
      <c r="K31" s="5"/>
      <c r="L31" s="5"/>
      <c r="M31" s="5"/>
      <c r="N31" s="5"/>
      <c r="O31" s="5"/>
      <c r="P31" s="59"/>
      <c r="Q31" s="5"/>
      <c r="R31" s="5"/>
      <c r="S31" s="5"/>
      <c r="T31" s="5"/>
    </row>
    <row r="32" spans="1:20" x14ac:dyDescent="0.25">
      <c r="A32" s="21"/>
      <c r="B32" s="22"/>
      <c r="C32" s="22"/>
      <c r="D32" s="22"/>
      <c r="E32" s="22"/>
      <c r="F32" s="22"/>
      <c r="G32" s="22"/>
      <c r="H32" s="22"/>
      <c r="J32" s="72"/>
      <c r="K32" s="5"/>
      <c r="L32" s="5"/>
      <c r="M32" s="5"/>
      <c r="N32" s="5"/>
      <c r="O32" s="5"/>
      <c r="P32" s="73"/>
      <c r="Q32" s="5"/>
      <c r="R32" s="5"/>
      <c r="S32" s="5"/>
      <c r="T32" s="5"/>
    </row>
    <row r="33" spans="1:20" x14ac:dyDescent="0.25">
      <c r="A33" s="21"/>
      <c r="B33" s="22"/>
      <c r="C33" s="22"/>
      <c r="D33" s="22"/>
      <c r="E33" s="22"/>
      <c r="F33" s="22"/>
      <c r="G33" s="22"/>
      <c r="H33" s="22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1:20" x14ac:dyDescent="0.25">
      <c r="A34" s="21"/>
      <c r="B34" s="22"/>
      <c r="C34" s="22"/>
      <c r="D34" s="22"/>
      <c r="E34" s="22"/>
      <c r="F34" s="22"/>
      <c r="G34" s="22"/>
      <c r="H34" s="22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</row>
    <row r="35" spans="1:20" x14ac:dyDescent="0.25">
      <c r="A35" s="21"/>
      <c r="B35" s="22"/>
      <c r="C35" s="22"/>
      <c r="D35" s="22"/>
      <c r="E35" s="22"/>
      <c r="F35" s="22"/>
      <c r="G35" s="22"/>
      <c r="H35" s="22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20" x14ac:dyDescent="0.25">
      <c r="A36" s="21"/>
      <c r="B36" s="22"/>
      <c r="C36" s="22"/>
      <c r="D36" s="22"/>
      <c r="E36" s="22"/>
      <c r="F36" s="22"/>
      <c r="G36" s="22"/>
      <c r="H36" s="22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 x14ac:dyDescent="0.25">
      <c r="A37" s="21"/>
      <c r="B37" s="22"/>
      <c r="C37" s="22"/>
      <c r="D37" s="22"/>
      <c r="E37" s="22"/>
      <c r="F37" s="22"/>
      <c r="G37" s="22"/>
      <c r="H37" s="22"/>
    </row>
    <row r="38" spans="1:20" x14ac:dyDescent="0.25">
      <c r="A38" s="24"/>
      <c r="B38" s="24"/>
      <c r="C38" s="24"/>
      <c r="D38" s="22"/>
      <c r="E38" s="22"/>
      <c r="F38" s="22"/>
      <c r="G38" s="22"/>
      <c r="H38" s="22"/>
    </row>
    <row r="39" spans="1:20" x14ac:dyDescent="0.25">
      <c r="A39" s="5"/>
      <c r="B39" s="5"/>
      <c r="C39" s="25"/>
      <c r="D39" s="21"/>
      <c r="E39" s="21"/>
      <c r="F39" s="21"/>
      <c r="G39" s="21"/>
      <c r="H39" s="21"/>
      <c r="I39" s="5"/>
    </row>
    <row r="40" spans="1:20" x14ac:dyDescent="0.25">
      <c r="A40" s="5"/>
      <c r="B40" s="5"/>
      <c r="C40" s="25"/>
      <c r="D40" s="21"/>
      <c r="E40" s="21"/>
      <c r="F40" s="21"/>
      <c r="G40" s="21"/>
      <c r="H40" s="21"/>
      <c r="I40" s="5"/>
    </row>
    <row r="41" spans="1:20" x14ac:dyDescent="0.25">
      <c r="A41" s="5"/>
      <c r="B41" s="5"/>
      <c r="C41" s="25"/>
      <c r="D41" s="21"/>
      <c r="E41" s="21"/>
      <c r="F41" s="21"/>
      <c r="G41" s="21"/>
      <c r="H41" s="21"/>
      <c r="I41" s="5"/>
    </row>
    <row r="42" spans="1:20" x14ac:dyDescent="0.25">
      <c r="A42" s="5"/>
      <c r="B42" s="5"/>
      <c r="C42" s="25"/>
      <c r="D42" s="21"/>
      <c r="E42" s="21"/>
      <c r="F42" s="21"/>
      <c r="G42" s="21"/>
      <c r="H42" s="21"/>
      <c r="I42" s="5"/>
    </row>
    <row r="43" spans="1:20" x14ac:dyDescent="0.25">
      <c r="A43" s="5"/>
      <c r="B43" s="5"/>
      <c r="C43" s="25"/>
      <c r="F43" s="15"/>
      <c r="G43" s="15"/>
      <c r="H43" s="15"/>
    </row>
    <row r="44" spans="1:20" x14ac:dyDescent="0.25">
      <c r="A44" s="5"/>
      <c r="B44" s="5"/>
      <c r="C44" s="25"/>
    </row>
    <row r="45" spans="1:20" x14ac:dyDescent="0.25">
      <c r="A45" s="5"/>
      <c r="B45" s="5"/>
      <c r="C45" s="25"/>
    </row>
    <row r="46" spans="1:20" x14ac:dyDescent="0.25">
      <c r="A46" s="5"/>
      <c r="B46" s="5"/>
      <c r="C46" s="25"/>
    </row>
    <row r="47" spans="1:20" x14ac:dyDescent="0.25">
      <c r="A47" s="5"/>
      <c r="B47" s="5"/>
      <c r="C47" s="25"/>
    </row>
    <row r="48" spans="1:20" x14ac:dyDescent="0.25">
      <c r="A48" s="5"/>
      <c r="B48" s="5"/>
      <c r="C48" s="25"/>
    </row>
    <row r="49" spans="1:3" x14ac:dyDescent="0.25">
      <c r="A49" s="5"/>
      <c r="B49" s="5"/>
      <c r="C49" s="25"/>
    </row>
    <row r="50" spans="1:3" x14ac:dyDescent="0.25">
      <c r="A50" s="5"/>
      <c r="B50" s="5"/>
      <c r="C50" s="25"/>
    </row>
    <row r="51" spans="1:3" x14ac:dyDescent="0.25">
      <c r="A51" s="5"/>
      <c r="B51" s="5"/>
      <c r="C51" s="25"/>
    </row>
    <row r="52" spans="1:3" x14ac:dyDescent="0.25">
      <c r="A52" s="5"/>
      <c r="B52" s="5"/>
      <c r="C52" s="25"/>
    </row>
    <row r="53" spans="1:3" x14ac:dyDescent="0.25">
      <c r="A53" s="5"/>
      <c r="B53" s="5"/>
      <c r="C53" s="25"/>
    </row>
    <row r="54" spans="1:3" x14ac:dyDescent="0.25">
      <c r="A54" s="5"/>
      <c r="B54" s="5"/>
      <c r="C54" s="25"/>
    </row>
    <row r="55" spans="1:3" x14ac:dyDescent="0.25">
      <c r="A55" s="5"/>
      <c r="B55" s="5"/>
      <c r="C55" s="25"/>
    </row>
    <row r="56" spans="1:3" x14ac:dyDescent="0.25">
      <c r="A56" s="5"/>
      <c r="B56" s="5"/>
      <c r="C56" s="25"/>
    </row>
    <row r="57" spans="1:3" x14ac:dyDescent="0.25">
      <c r="A57" s="5"/>
      <c r="B57" s="5"/>
      <c r="C57" s="25"/>
    </row>
    <row r="58" spans="1:3" x14ac:dyDescent="0.25">
      <c r="A58" s="5"/>
      <c r="B58" s="5"/>
      <c r="C58" s="25"/>
    </row>
    <row r="59" spans="1:3" x14ac:dyDescent="0.25">
      <c r="A59" s="5"/>
      <c r="B59" s="5"/>
      <c r="C59" s="25"/>
    </row>
    <row r="60" spans="1:3" x14ac:dyDescent="0.25">
      <c r="A60" s="5"/>
      <c r="B60" s="5"/>
      <c r="C60" s="25"/>
    </row>
    <row r="61" spans="1:3" x14ac:dyDescent="0.25">
      <c r="A61" s="5"/>
      <c r="B61" s="5"/>
      <c r="C61" s="25"/>
    </row>
    <row r="62" spans="1:3" x14ac:dyDescent="0.25">
      <c r="A62" s="5"/>
      <c r="B62" s="5"/>
      <c r="C62" s="25"/>
    </row>
    <row r="63" spans="1:3" x14ac:dyDescent="0.25">
      <c r="A63" s="5"/>
      <c r="B63" s="5"/>
      <c r="C63" s="25"/>
    </row>
    <row r="64" spans="1:3" x14ac:dyDescent="0.25">
      <c r="A64" s="5"/>
      <c r="B64" s="5"/>
      <c r="C64" s="25"/>
    </row>
    <row r="65" spans="1:3" x14ac:dyDescent="0.25">
      <c r="A65" s="5"/>
      <c r="B65" s="5"/>
      <c r="C65" s="5"/>
    </row>
    <row r="66" spans="1:3" x14ac:dyDescent="0.25">
      <c r="A66" s="5"/>
      <c r="B66" s="5"/>
      <c r="C66" s="5"/>
    </row>
    <row r="67" spans="1:3" x14ac:dyDescent="0.25">
      <c r="A67" s="5"/>
      <c r="B67" s="5"/>
      <c r="C67" s="5"/>
    </row>
    <row r="68" spans="1:3" x14ac:dyDescent="0.25">
      <c r="A68" s="5"/>
      <c r="B68" s="5"/>
      <c r="C68" s="5"/>
    </row>
    <row r="69" spans="1:3" x14ac:dyDescent="0.25">
      <c r="A69" s="5"/>
      <c r="B69" s="5"/>
      <c r="C69" s="5"/>
    </row>
  </sheetData>
  <mergeCells count="16">
    <mergeCell ref="G3:G5"/>
    <mergeCell ref="H3:H5"/>
    <mergeCell ref="A28:H28"/>
    <mergeCell ref="A24:H24"/>
    <mergeCell ref="A12:H12"/>
    <mergeCell ref="A15:H15"/>
    <mergeCell ref="A6:H6"/>
    <mergeCell ref="A1:B1"/>
    <mergeCell ref="A2:B2"/>
    <mergeCell ref="A3:A5"/>
    <mergeCell ref="B3:B5"/>
    <mergeCell ref="D3:F3"/>
    <mergeCell ref="C3:C5"/>
    <mergeCell ref="D4:D5"/>
    <mergeCell ref="E4:E5"/>
    <mergeCell ref="F4:F5"/>
  </mergeCells>
  <pageMargins left="0.98425196850393704" right="0.98425196850393704" top="0.98425196850393704" bottom="0.98425196850393704" header="0.51181102362204722" footer="0.51181102362204722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zoomScaleNormal="100" workbookViewId="0">
      <selection activeCell="B24" sqref="B24"/>
    </sheetView>
  </sheetViews>
  <sheetFormatPr defaultRowHeight="15" x14ac:dyDescent="0.25"/>
  <cols>
    <col min="1" max="1" width="4.85546875" style="54" customWidth="1"/>
    <col min="2" max="2" width="37" style="54" customWidth="1"/>
    <col min="3" max="3" width="7.28515625" style="54" customWidth="1"/>
    <col min="4" max="4" width="6.7109375" style="54" customWidth="1"/>
    <col min="5" max="5" width="6.42578125" style="54" customWidth="1"/>
    <col min="6" max="6" width="8" style="54" customWidth="1"/>
    <col min="7" max="7" width="9.85546875" style="54" customWidth="1"/>
    <col min="8" max="8" width="6.5703125" style="54" customWidth="1"/>
    <col min="9" max="9" width="20.7109375" style="54" customWidth="1"/>
    <col min="10" max="10" width="7.28515625" style="54" customWidth="1"/>
    <col min="11" max="14" width="9.140625" style="54"/>
    <col min="15" max="15" width="19.7109375" style="54" customWidth="1"/>
    <col min="16" max="16" width="7.7109375" style="54" customWidth="1"/>
    <col min="17" max="17" width="9.140625" style="54"/>
    <col min="18" max="18" width="7.7109375" style="54" customWidth="1"/>
    <col min="19" max="16384" width="9.140625" style="54"/>
  </cols>
  <sheetData>
    <row r="1" spans="1:20" ht="15.75" x14ac:dyDescent="0.25">
      <c r="A1" s="216" t="s">
        <v>187</v>
      </c>
      <c r="B1" s="216"/>
      <c r="C1" s="84" t="s">
        <v>88</v>
      </c>
      <c r="D1" s="84"/>
      <c r="E1" s="84"/>
      <c r="F1" s="61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5.75" x14ac:dyDescent="0.25">
      <c r="A2" s="217" t="s">
        <v>115</v>
      </c>
      <c r="B2" s="217"/>
      <c r="C2" s="83" t="s">
        <v>82</v>
      </c>
      <c r="D2" s="83"/>
      <c r="E2" s="83"/>
      <c r="F2" s="61"/>
      <c r="I2" s="24"/>
      <c r="J2" s="24"/>
      <c r="K2" s="5"/>
      <c r="L2" s="5"/>
      <c r="M2" s="5"/>
      <c r="N2" s="5"/>
      <c r="O2" s="24"/>
      <c r="P2" s="24"/>
      <c r="Q2" s="5"/>
      <c r="R2" s="5"/>
      <c r="S2" s="5"/>
      <c r="T2" s="5"/>
    </row>
    <row r="3" spans="1:20" ht="15" customHeight="1" x14ac:dyDescent="0.25">
      <c r="A3" s="213" t="s">
        <v>0</v>
      </c>
      <c r="B3" s="219" t="s">
        <v>1</v>
      </c>
      <c r="C3" s="219" t="s">
        <v>38</v>
      </c>
      <c r="D3" s="218" t="s">
        <v>39</v>
      </c>
      <c r="E3" s="218"/>
      <c r="F3" s="218"/>
      <c r="G3" s="213" t="s">
        <v>36</v>
      </c>
      <c r="H3" s="210" t="s">
        <v>37</v>
      </c>
      <c r="I3" s="5"/>
      <c r="J3" s="25"/>
      <c r="K3" s="59"/>
      <c r="L3" s="59"/>
      <c r="M3" s="59"/>
      <c r="N3" s="59"/>
      <c r="O3" s="5"/>
      <c r="P3" s="25"/>
      <c r="Q3" s="59"/>
      <c r="R3" s="59"/>
      <c r="S3" s="59"/>
      <c r="T3" s="59"/>
    </row>
    <row r="4" spans="1:20" ht="15" customHeight="1" x14ac:dyDescent="0.25">
      <c r="A4" s="214"/>
      <c r="B4" s="220"/>
      <c r="C4" s="220"/>
      <c r="D4" s="222" t="s">
        <v>34</v>
      </c>
      <c r="E4" s="213" t="s">
        <v>33</v>
      </c>
      <c r="F4" s="222" t="s">
        <v>35</v>
      </c>
      <c r="G4" s="214"/>
      <c r="H4" s="211"/>
      <c r="I4" s="5"/>
      <c r="J4" s="25"/>
      <c r="K4" s="59"/>
      <c r="L4" s="59"/>
      <c r="M4" s="59"/>
      <c r="N4" s="59"/>
      <c r="O4" s="5"/>
      <c r="P4" s="25"/>
      <c r="Q4" s="59"/>
      <c r="R4" s="59"/>
      <c r="S4" s="59"/>
      <c r="T4" s="59"/>
    </row>
    <row r="5" spans="1:20" x14ac:dyDescent="0.25">
      <c r="A5" s="215"/>
      <c r="B5" s="221"/>
      <c r="C5" s="221"/>
      <c r="D5" s="223"/>
      <c r="E5" s="215"/>
      <c r="F5" s="223"/>
      <c r="G5" s="215"/>
      <c r="H5" s="212"/>
      <c r="I5" s="5"/>
      <c r="J5" s="25"/>
      <c r="K5" s="59"/>
      <c r="L5" s="59"/>
      <c r="M5" s="59"/>
      <c r="N5" s="59"/>
      <c r="O5" s="5"/>
      <c r="P5" s="25"/>
      <c r="Q5" s="59"/>
      <c r="R5" s="59"/>
      <c r="S5" s="59"/>
      <c r="T5" s="59"/>
    </row>
    <row r="6" spans="1:20" x14ac:dyDescent="0.25">
      <c r="A6" s="206" t="s">
        <v>40</v>
      </c>
      <c r="B6" s="207"/>
      <c r="C6" s="207"/>
      <c r="D6" s="207"/>
      <c r="E6" s="207"/>
      <c r="F6" s="207"/>
      <c r="G6" s="207"/>
      <c r="H6" s="207"/>
      <c r="I6" s="5"/>
      <c r="J6" s="25"/>
      <c r="K6" s="59"/>
      <c r="L6" s="59"/>
      <c r="M6" s="59"/>
      <c r="N6" s="59"/>
      <c r="O6" s="5"/>
      <c r="P6" s="25"/>
      <c r="Q6" s="59"/>
      <c r="R6" s="59"/>
      <c r="S6" s="59"/>
      <c r="T6" s="59"/>
    </row>
    <row r="7" spans="1:20" x14ac:dyDescent="0.25">
      <c r="A7" s="98">
        <v>111</v>
      </c>
      <c r="B7" s="99" t="s">
        <v>138</v>
      </c>
      <c r="C7" s="98">
        <v>160</v>
      </c>
      <c r="D7" s="100">
        <v>2.4</v>
      </c>
      <c r="E7" s="100">
        <v>3.81</v>
      </c>
      <c r="F7" s="98">
        <v>21.04</v>
      </c>
      <c r="G7" s="98">
        <v>128</v>
      </c>
      <c r="H7" s="116">
        <v>0</v>
      </c>
      <c r="I7" s="5"/>
      <c r="J7" s="25"/>
      <c r="K7" s="59"/>
      <c r="L7" s="59"/>
      <c r="M7" s="59"/>
      <c r="N7" s="59"/>
      <c r="O7" s="5"/>
      <c r="P7" s="25"/>
      <c r="Q7" s="59"/>
      <c r="R7" s="59"/>
      <c r="S7" s="59"/>
      <c r="T7" s="59"/>
    </row>
    <row r="8" spans="1:20" x14ac:dyDescent="0.25">
      <c r="A8" s="98">
        <v>2</v>
      </c>
      <c r="B8" s="102" t="s">
        <v>83</v>
      </c>
      <c r="C8" s="103">
        <v>55</v>
      </c>
      <c r="D8" s="104">
        <v>2.4900000000000002</v>
      </c>
      <c r="E8" s="100">
        <v>3.93</v>
      </c>
      <c r="F8" s="98">
        <v>27.56</v>
      </c>
      <c r="G8" s="98">
        <v>156</v>
      </c>
      <c r="H8" s="101">
        <v>0.1</v>
      </c>
      <c r="I8" s="5"/>
      <c r="J8" s="25"/>
      <c r="K8" s="59"/>
      <c r="L8" s="59"/>
      <c r="M8" s="59"/>
      <c r="N8" s="59"/>
      <c r="O8" s="5"/>
      <c r="P8" s="25"/>
      <c r="Q8" s="59"/>
      <c r="R8" s="59"/>
      <c r="S8" s="59"/>
      <c r="T8" s="59"/>
    </row>
    <row r="9" spans="1:20" x14ac:dyDescent="0.25">
      <c r="A9" s="92">
        <v>264</v>
      </c>
      <c r="B9" s="117" t="s">
        <v>149</v>
      </c>
      <c r="C9" s="98">
        <v>180</v>
      </c>
      <c r="D9" s="109">
        <v>2.85</v>
      </c>
      <c r="E9" s="109">
        <v>2.41</v>
      </c>
      <c r="F9" s="100">
        <v>14.36</v>
      </c>
      <c r="G9" s="100">
        <v>90.53</v>
      </c>
      <c r="H9" s="98">
        <v>1.17</v>
      </c>
      <c r="I9" s="5"/>
      <c r="J9" s="25"/>
      <c r="K9" s="59"/>
      <c r="L9" s="59"/>
      <c r="M9" s="59"/>
      <c r="N9" s="59"/>
      <c r="O9" s="5"/>
      <c r="P9" s="25"/>
      <c r="Q9" s="59"/>
      <c r="R9" s="59"/>
      <c r="S9" s="59"/>
      <c r="T9" s="59"/>
    </row>
    <row r="10" spans="1:20" x14ac:dyDescent="0.25">
      <c r="A10" s="114"/>
      <c r="B10" s="107" t="s">
        <v>57</v>
      </c>
      <c r="C10" s="114">
        <f>SUM(C7:C9)</f>
        <v>395</v>
      </c>
      <c r="D10" s="114">
        <f t="shared" ref="D10:H10" si="0">SUM(D7:D9)</f>
        <v>7.74</v>
      </c>
      <c r="E10" s="114">
        <f t="shared" si="0"/>
        <v>10.15</v>
      </c>
      <c r="F10" s="114">
        <f t="shared" si="0"/>
        <v>62.959999999999994</v>
      </c>
      <c r="G10" s="114">
        <f t="shared" si="0"/>
        <v>374.53</v>
      </c>
      <c r="H10" s="114">
        <f t="shared" si="0"/>
        <v>1.27</v>
      </c>
      <c r="I10" s="5"/>
      <c r="J10" s="25"/>
      <c r="K10" s="59"/>
      <c r="L10" s="59"/>
      <c r="M10" s="59"/>
      <c r="N10" s="59"/>
      <c r="O10" s="5"/>
      <c r="P10" s="25"/>
      <c r="Q10" s="59"/>
      <c r="R10" s="59"/>
      <c r="S10" s="59"/>
      <c r="T10" s="59"/>
    </row>
    <row r="11" spans="1:20" x14ac:dyDescent="0.25">
      <c r="A11" s="206" t="s">
        <v>26</v>
      </c>
      <c r="B11" s="207"/>
      <c r="C11" s="207"/>
      <c r="D11" s="207"/>
      <c r="E11" s="207"/>
      <c r="F11" s="207"/>
      <c r="G11" s="207"/>
      <c r="H11" s="207"/>
      <c r="I11" s="5"/>
      <c r="J11" s="25"/>
      <c r="K11" s="59"/>
      <c r="L11" s="59"/>
      <c r="M11" s="59"/>
      <c r="N11" s="59"/>
      <c r="O11" s="5"/>
      <c r="P11" s="25"/>
      <c r="Q11" s="59"/>
      <c r="R11" s="59"/>
      <c r="S11" s="59"/>
      <c r="T11" s="59"/>
    </row>
    <row r="12" spans="1:20" x14ac:dyDescent="0.25">
      <c r="A12" s="98">
        <v>248</v>
      </c>
      <c r="B12" s="105" t="s">
        <v>117</v>
      </c>
      <c r="C12" s="98">
        <v>100</v>
      </c>
      <c r="D12" s="100">
        <v>1.5</v>
      </c>
      <c r="E12" s="100">
        <v>0.5</v>
      </c>
      <c r="F12" s="100">
        <v>21</v>
      </c>
      <c r="G12" s="98">
        <v>95</v>
      </c>
      <c r="H12" s="100">
        <v>10</v>
      </c>
      <c r="I12" s="5"/>
      <c r="J12" s="25"/>
      <c r="K12" s="59"/>
      <c r="L12" s="59"/>
      <c r="M12" s="59"/>
      <c r="N12" s="59"/>
      <c r="O12" s="5"/>
      <c r="P12" s="25"/>
      <c r="Q12" s="59"/>
      <c r="R12" s="59"/>
      <c r="S12" s="59"/>
      <c r="T12" s="59"/>
    </row>
    <row r="13" spans="1:20" x14ac:dyDescent="0.25">
      <c r="A13" s="98"/>
      <c r="B13" s="107" t="s">
        <v>58</v>
      </c>
      <c r="C13" s="114">
        <f>SUM(C12)</f>
        <v>100</v>
      </c>
      <c r="D13" s="108">
        <f t="shared" ref="D13:E13" si="1">SUM(D12)</f>
        <v>1.5</v>
      </c>
      <c r="E13" s="108">
        <f t="shared" si="1"/>
        <v>0.5</v>
      </c>
      <c r="F13" s="108">
        <f>SUM(F12)</f>
        <v>21</v>
      </c>
      <c r="G13" s="114">
        <f>D13*4+E13*9+F13*4</f>
        <v>94.5</v>
      </c>
      <c r="H13" s="108">
        <f t="shared" ref="H13" si="2">SUM(H12)</f>
        <v>10</v>
      </c>
      <c r="I13" s="5"/>
      <c r="J13" s="25"/>
      <c r="K13" s="59"/>
      <c r="L13" s="59"/>
      <c r="M13" s="59"/>
      <c r="N13" s="59"/>
      <c r="O13" s="5"/>
      <c r="P13" s="25"/>
      <c r="Q13" s="59"/>
      <c r="R13" s="59"/>
      <c r="S13" s="59"/>
      <c r="T13" s="59"/>
    </row>
    <row r="14" spans="1:20" x14ac:dyDescent="0.25">
      <c r="A14" s="206" t="s">
        <v>41</v>
      </c>
      <c r="B14" s="207"/>
      <c r="C14" s="207"/>
      <c r="D14" s="207"/>
      <c r="E14" s="207"/>
      <c r="F14" s="207"/>
      <c r="G14" s="207"/>
      <c r="H14" s="207"/>
      <c r="I14" s="5"/>
      <c r="J14" s="25"/>
      <c r="K14" s="59"/>
      <c r="L14" s="59"/>
      <c r="M14" s="59"/>
      <c r="N14" s="59"/>
      <c r="O14" s="5"/>
      <c r="P14" s="25"/>
      <c r="Q14" s="59"/>
      <c r="R14" s="59"/>
      <c r="S14" s="59"/>
      <c r="T14" s="59"/>
    </row>
    <row r="15" spans="1:20" x14ac:dyDescent="0.25">
      <c r="A15" s="98"/>
      <c r="B15" s="105" t="s">
        <v>191</v>
      </c>
      <c r="C15" s="98">
        <v>40</v>
      </c>
      <c r="D15" s="100">
        <v>0.28000000000000003</v>
      </c>
      <c r="E15" s="100">
        <v>0.04</v>
      </c>
      <c r="F15" s="98">
        <v>0.76</v>
      </c>
      <c r="G15" s="100">
        <v>4.5199999999999996</v>
      </c>
      <c r="H15" s="100">
        <v>2.8</v>
      </c>
      <c r="I15" s="5"/>
      <c r="J15" s="25"/>
      <c r="K15" s="59"/>
      <c r="L15" s="59"/>
      <c r="M15" s="59"/>
      <c r="N15" s="59"/>
      <c r="O15" s="5"/>
      <c r="P15" s="25"/>
      <c r="Q15" s="59"/>
      <c r="R15" s="59"/>
      <c r="S15" s="59"/>
      <c r="T15" s="59"/>
    </row>
    <row r="16" spans="1:20" x14ac:dyDescent="0.25">
      <c r="A16" s="98">
        <v>65</v>
      </c>
      <c r="B16" s="105" t="s">
        <v>147</v>
      </c>
      <c r="C16" s="98">
        <v>150</v>
      </c>
      <c r="D16" s="100">
        <v>1.26</v>
      </c>
      <c r="E16" s="100">
        <v>2.0099999999999998</v>
      </c>
      <c r="F16" s="100">
        <v>7.27</v>
      </c>
      <c r="G16" s="100">
        <v>52.21</v>
      </c>
      <c r="H16" s="98">
        <v>3.45</v>
      </c>
      <c r="I16" s="5"/>
      <c r="J16" s="25"/>
      <c r="K16" s="59"/>
      <c r="L16" s="59"/>
      <c r="M16" s="59"/>
      <c r="N16" s="59"/>
      <c r="O16" s="5"/>
      <c r="P16" s="25"/>
      <c r="Q16" s="59"/>
      <c r="R16" s="59"/>
      <c r="S16" s="59"/>
      <c r="T16" s="59"/>
    </row>
    <row r="17" spans="1:20" x14ac:dyDescent="0.25">
      <c r="A17" s="98">
        <v>191</v>
      </c>
      <c r="B17" s="105" t="s">
        <v>192</v>
      </c>
      <c r="C17" s="98">
        <v>190</v>
      </c>
      <c r="D17" s="100">
        <v>14.12</v>
      </c>
      <c r="E17" s="100">
        <v>9.0399999999999991</v>
      </c>
      <c r="F17" s="98">
        <v>20.260000000000002</v>
      </c>
      <c r="G17" s="100">
        <v>219</v>
      </c>
      <c r="H17" s="100">
        <v>20.03</v>
      </c>
      <c r="I17" s="5"/>
      <c r="J17" s="25"/>
      <c r="K17" s="59"/>
      <c r="L17" s="59"/>
      <c r="M17" s="59"/>
      <c r="N17" s="59"/>
      <c r="O17" s="5"/>
      <c r="P17" s="25"/>
      <c r="Q17" s="59"/>
      <c r="R17" s="59"/>
      <c r="S17" s="59"/>
      <c r="T17" s="59"/>
    </row>
    <row r="18" spans="1:20" s="61" customFormat="1" x14ac:dyDescent="0.25">
      <c r="A18" s="98">
        <v>251</v>
      </c>
      <c r="B18" s="105" t="s">
        <v>118</v>
      </c>
      <c r="C18" s="98">
        <v>180</v>
      </c>
      <c r="D18" s="100">
        <v>0.14000000000000001</v>
      </c>
      <c r="E18" s="98">
        <v>0.14000000000000001</v>
      </c>
      <c r="F18" s="100">
        <v>21.67</v>
      </c>
      <c r="G18" s="100">
        <v>86.4</v>
      </c>
      <c r="H18" s="98">
        <v>1.55</v>
      </c>
      <c r="I18" s="5"/>
      <c r="J18" s="25"/>
      <c r="K18" s="59"/>
      <c r="L18" s="59"/>
      <c r="M18" s="59"/>
      <c r="N18" s="59"/>
      <c r="O18" s="5"/>
      <c r="P18" s="25"/>
      <c r="Q18" s="59"/>
      <c r="R18" s="59"/>
      <c r="S18" s="59"/>
      <c r="T18" s="59"/>
    </row>
    <row r="19" spans="1:20" x14ac:dyDescent="0.25">
      <c r="A19" s="98"/>
      <c r="B19" s="105" t="s">
        <v>48</v>
      </c>
      <c r="C19" s="98">
        <v>40</v>
      </c>
      <c r="D19" s="100">
        <f>C19*7.92/100</f>
        <v>3.1680000000000001</v>
      </c>
      <c r="E19" s="100">
        <f>C19*1.32/100</f>
        <v>0.52800000000000002</v>
      </c>
      <c r="F19" s="98">
        <f>C19*52.68/100</f>
        <v>21.071999999999999</v>
      </c>
      <c r="G19" s="100">
        <f t="shared" ref="G19" si="3">D19*4+E19*9+F19*4</f>
        <v>101.71199999999999</v>
      </c>
      <c r="H19" s="109">
        <v>0</v>
      </c>
      <c r="I19" s="5"/>
      <c r="J19" s="25"/>
      <c r="K19" s="59"/>
      <c r="L19" s="59"/>
      <c r="M19" s="59"/>
      <c r="N19" s="59"/>
      <c r="O19" s="5"/>
      <c r="P19" s="25"/>
      <c r="Q19" s="59"/>
      <c r="R19" s="59"/>
      <c r="S19" s="59"/>
      <c r="T19" s="59"/>
    </row>
    <row r="20" spans="1:20" x14ac:dyDescent="0.25">
      <c r="A20" s="114"/>
      <c r="B20" s="107" t="s">
        <v>59</v>
      </c>
      <c r="C20" s="114">
        <f>SUM(C15:C19)</f>
        <v>600</v>
      </c>
      <c r="D20" s="108">
        <f>SUM(D15:D19)</f>
        <v>18.968</v>
      </c>
      <c r="E20" s="114">
        <f>SUM(E15:E19)</f>
        <v>11.758000000000001</v>
      </c>
      <c r="F20" s="108">
        <f>SUM(F15:F19)</f>
        <v>71.031999999999996</v>
      </c>
      <c r="G20" s="108">
        <f>SUM(G15:G19)</f>
        <v>463.84199999999998</v>
      </c>
      <c r="H20" s="114">
        <f>SUM(H15:H19)</f>
        <v>27.830000000000002</v>
      </c>
      <c r="I20" s="5"/>
      <c r="J20" s="25"/>
      <c r="K20" s="59"/>
      <c r="L20" s="59"/>
      <c r="M20" s="59"/>
      <c r="N20" s="59"/>
      <c r="O20" s="5"/>
      <c r="P20" s="25"/>
      <c r="Q20" s="59"/>
      <c r="R20" s="59"/>
      <c r="S20" s="59"/>
      <c r="T20" s="59"/>
    </row>
    <row r="21" spans="1:20" x14ac:dyDescent="0.25">
      <c r="A21" s="206" t="s">
        <v>50</v>
      </c>
      <c r="B21" s="207"/>
      <c r="C21" s="207"/>
      <c r="D21" s="207"/>
      <c r="E21" s="207"/>
      <c r="F21" s="207"/>
      <c r="G21" s="207"/>
      <c r="H21" s="207"/>
      <c r="I21" s="5"/>
      <c r="J21" s="25"/>
      <c r="K21" s="59"/>
      <c r="L21" s="59"/>
      <c r="M21" s="59"/>
      <c r="N21" s="59"/>
      <c r="O21" s="5"/>
      <c r="P21" s="25"/>
      <c r="Q21" s="59"/>
      <c r="R21" s="59"/>
      <c r="S21" s="59"/>
      <c r="T21" s="59"/>
    </row>
    <row r="22" spans="1:20" x14ac:dyDescent="0.25">
      <c r="A22" s="98">
        <v>8</v>
      </c>
      <c r="B22" s="105" t="s">
        <v>105</v>
      </c>
      <c r="C22" s="98">
        <v>100</v>
      </c>
      <c r="D22" s="100">
        <f>C22*1.36/100</f>
        <v>1.36</v>
      </c>
      <c r="E22" s="100">
        <f>C22*6.16/100</f>
        <v>6.16</v>
      </c>
      <c r="F22" s="100">
        <f>C22*8.44/100</f>
        <v>8.44</v>
      </c>
      <c r="G22" s="100">
        <f>D22*4+E22*9+F22*4</f>
        <v>94.639999999999986</v>
      </c>
      <c r="H22" s="100">
        <f>C22*10.25/100</f>
        <v>10.25</v>
      </c>
      <c r="I22" s="5"/>
      <c r="J22" s="25"/>
      <c r="K22" s="59"/>
      <c r="L22" s="59"/>
      <c r="M22" s="59"/>
      <c r="N22" s="59"/>
      <c r="O22" s="5"/>
      <c r="P22" s="25"/>
      <c r="Q22" s="59"/>
      <c r="R22" s="59"/>
      <c r="S22" s="59"/>
      <c r="T22" s="59"/>
    </row>
    <row r="23" spans="1:20" x14ac:dyDescent="0.25">
      <c r="A23" s="98">
        <v>261</v>
      </c>
      <c r="B23" s="105" t="s">
        <v>51</v>
      </c>
      <c r="C23" s="98">
        <v>180</v>
      </c>
      <c r="D23" s="98">
        <v>0.06</v>
      </c>
      <c r="E23" s="98">
        <v>0.02</v>
      </c>
      <c r="F23" s="100">
        <v>9.99</v>
      </c>
      <c r="G23" s="100">
        <v>40</v>
      </c>
      <c r="H23" s="100">
        <v>0.03</v>
      </c>
      <c r="I23" s="5"/>
      <c r="J23" s="25"/>
      <c r="K23" s="59"/>
      <c r="L23" s="59"/>
      <c r="M23" s="59"/>
      <c r="N23" s="59"/>
      <c r="O23" s="5"/>
      <c r="P23" s="25"/>
      <c r="Q23" s="59"/>
      <c r="R23" s="59"/>
      <c r="S23" s="59"/>
      <c r="T23" s="59"/>
    </row>
    <row r="24" spans="1:20" x14ac:dyDescent="0.25">
      <c r="A24" s="98"/>
      <c r="B24" s="107" t="s">
        <v>56</v>
      </c>
      <c r="C24" s="114">
        <f t="shared" ref="C24:H24" si="4">SUM(C22:C23)</f>
        <v>280</v>
      </c>
      <c r="D24" s="108">
        <f t="shared" si="4"/>
        <v>1.4200000000000002</v>
      </c>
      <c r="E24" s="108">
        <f t="shared" si="4"/>
        <v>6.18</v>
      </c>
      <c r="F24" s="108">
        <f t="shared" si="4"/>
        <v>18.43</v>
      </c>
      <c r="G24" s="108">
        <f t="shared" si="4"/>
        <v>134.63999999999999</v>
      </c>
      <c r="H24" s="108">
        <f t="shared" si="4"/>
        <v>10.28</v>
      </c>
      <c r="I24" s="24"/>
      <c r="J24" s="74"/>
      <c r="K24" s="59"/>
      <c r="L24" s="59"/>
      <c r="M24" s="59"/>
      <c r="N24" s="59"/>
      <c r="O24" s="24"/>
      <c r="P24" s="25"/>
      <c r="Q24" s="59"/>
      <c r="R24" s="59"/>
      <c r="S24" s="59"/>
      <c r="T24" s="59"/>
    </row>
    <row r="25" spans="1:20" x14ac:dyDescent="0.25">
      <c r="A25" s="224"/>
      <c r="B25" s="225"/>
      <c r="C25" s="225"/>
      <c r="D25" s="225"/>
      <c r="E25" s="225"/>
      <c r="F25" s="225"/>
      <c r="G25" s="225"/>
      <c r="H25" s="225"/>
      <c r="J25" s="5"/>
      <c r="K25" s="59"/>
      <c r="L25" s="59"/>
      <c r="M25" s="59"/>
      <c r="N25" s="59"/>
      <c r="P25" s="5"/>
      <c r="Q25" s="59"/>
      <c r="R25" s="59"/>
      <c r="S25" s="59"/>
      <c r="T25" s="59"/>
    </row>
    <row r="26" spans="1:20" x14ac:dyDescent="0.25">
      <c r="A26" s="98"/>
      <c r="B26" s="107" t="s">
        <v>49</v>
      </c>
      <c r="C26" s="98"/>
      <c r="D26" s="108">
        <f>D10+D13+D20+D24</f>
        <v>29.628</v>
      </c>
      <c r="E26" s="108">
        <f>E10+E13+E20+E24</f>
        <v>28.588000000000001</v>
      </c>
      <c r="F26" s="108">
        <f>F10+F13+F20+F24</f>
        <v>173.422</v>
      </c>
      <c r="G26" s="108">
        <f>G10+G13+G20+G24</f>
        <v>1067.5119999999999</v>
      </c>
      <c r="H26" s="108">
        <f>H10+H13+H20+H24</f>
        <v>49.38</v>
      </c>
      <c r="J26" s="75"/>
      <c r="K26" s="5"/>
      <c r="L26" s="5"/>
      <c r="M26" s="5"/>
      <c r="N26" s="5"/>
      <c r="P26" s="76"/>
      <c r="Q26" s="5"/>
      <c r="R26" s="5"/>
      <c r="S26" s="5"/>
      <c r="T26" s="5"/>
    </row>
    <row r="27" spans="1:20" x14ac:dyDescent="0.25">
      <c r="A27" s="115"/>
      <c r="B27" s="107" t="s">
        <v>94</v>
      </c>
      <c r="C27" s="111"/>
      <c r="D27" s="115" t="s">
        <v>90</v>
      </c>
      <c r="E27" s="115" t="s">
        <v>91</v>
      </c>
      <c r="F27" s="115" t="s">
        <v>92</v>
      </c>
      <c r="G27" s="115" t="s">
        <v>93</v>
      </c>
      <c r="H27" s="114" t="s">
        <v>98</v>
      </c>
      <c r="J27" s="75"/>
      <c r="P27" s="25"/>
      <c r="Q27" s="5"/>
      <c r="R27" s="5"/>
      <c r="S27" s="5"/>
      <c r="T27" s="5"/>
    </row>
    <row r="28" spans="1:20" x14ac:dyDescent="0.25">
      <c r="A28" s="65"/>
      <c r="B28" s="66"/>
      <c r="C28" s="67"/>
      <c r="D28" s="68"/>
      <c r="E28" s="68"/>
      <c r="F28" s="68"/>
      <c r="G28" s="68"/>
      <c r="H28" s="69"/>
      <c r="J28" s="71"/>
      <c r="P28" s="59"/>
      <c r="Q28" s="5"/>
      <c r="R28" s="5"/>
      <c r="S28" s="5"/>
      <c r="T28" s="5"/>
    </row>
    <row r="29" spans="1:20" x14ac:dyDescent="0.25">
      <c r="A29" s="21"/>
      <c r="B29" s="22"/>
      <c r="C29" s="22"/>
      <c r="D29" s="22"/>
      <c r="E29" s="22"/>
      <c r="F29" s="22"/>
      <c r="G29" s="22"/>
      <c r="H29" s="22"/>
      <c r="J29" s="71"/>
      <c r="P29" s="59"/>
      <c r="Q29" s="5"/>
      <c r="R29" s="5"/>
      <c r="S29" s="5"/>
      <c r="T29" s="5"/>
    </row>
    <row r="30" spans="1:20" x14ac:dyDescent="0.25">
      <c r="A30" s="21"/>
      <c r="B30" s="22"/>
      <c r="C30" s="22"/>
      <c r="D30" s="22"/>
      <c r="E30" s="22"/>
      <c r="F30" s="22"/>
      <c r="G30" s="22"/>
      <c r="H30" s="22"/>
      <c r="J30" s="71"/>
      <c r="P30" s="59"/>
      <c r="Q30" s="5"/>
      <c r="R30" s="5"/>
      <c r="S30" s="5"/>
      <c r="T30" s="5"/>
    </row>
    <row r="31" spans="1:20" x14ac:dyDescent="0.25">
      <c r="A31" s="21"/>
      <c r="B31" s="22"/>
      <c r="C31" s="22"/>
      <c r="D31" s="22"/>
      <c r="E31" s="22"/>
      <c r="F31" s="22"/>
      <c r="G31" s="22"/>
      <c r="H31" s="22"/>
      <c r="J31" s="72"/>
      <c r="P31" s="73"/>
      <c r="Q31" s="5"/>
      <c r="R31" s="5"/>
      <c r="S31" s="5"/>
      <c r="T31" s="5"/>
    </row>
    <row r="32" spans="1:20" x14ac:dyDescent="0.25">
      <c r="A32" s="21"/>
      <c r="B32" s="22"/>
      <c r="C32" s="22"/>
      <c r="D32" s="22"/>
      <c r="E32" s="22"/>
      <c r="F32" s="22"/>
      <c r="G32" s="22"/>
      <c r="H32" s="22"/>
      <c r="J32" s="5"/>
      <c r="P32" s="5"/>
      <c r="Q32" s="5"/>
      <c r="R32" s="5"/>
      <c r="S32" s="5"/>
      <c r="T32" s="5"/>
    </row>
    <row r="33" spans="1:9" x14ac:dyDescent="0.25">
      <c r="A33" s="21"/>
      <c r="B33" s="22"/>
      <c r="C33" s="22"/>
      <c r="D33" s="22"/>
      <c r="E33" s="22"/>
      <c r="F33" s="22"/>
      <c r="G33" s="22"/>
      <c r="H33" s="22"/>
    </row>
    <row r="34" spans="1:9" x14ac:dyDescent="0.25">
      <c r="A34" s="21"/>
      <c r="B34" s="22"/>
      <c r="C34" s="22"/>
      <c r="D34" s="22"/>
      <c r="E34" s="22"/>
      <c r="F34" s="22"/>
      <c r="G34" s="22"/>
      <c r="H34" s="22"/>
    </row>
    <row r="35" spans="1:9" x14ac:dyDescent="0.25">
      <c r="A35" s="21"/>
      <c r="B35" s="22"/>
      <c r="C35" s="22"/>
      <c r="D35" s="22"/>
      <c r="E35" s="22"/>
      <c r="F35" s="22"/>
      <c r="G35" s="22"/>
      <c r="H35" s="22"/>
    </row>
    <row r="36" spans="1:9" x14ac:dyDescent="0.25">
      <c r="A36" s="21"/>
      <c r="B36" s="22"/>
      <c r="C36" s="22"/>
      <c r="D36" s="22"/>
      <c r="E36" s="22"/>
      <c r="F36" s="22"/>
      <c r="G36" s="22"/>
      <c r="H36" s="22"/>
    </row>
    <row r="37" spans="1:9" x14ac:dyDescent="0.25">
      <c r="A37" s="24"/>
      <c r="B37" s="24"/>
      <c r="C37" s="24"/>
      <c r="D37" s="22"/>
      <c r="E37" s="22"/>
      <c r="F37" s="22"/>
      <c r="G37" s="22"/>
      <c r="H37" s="22"/>
    </row>
    <row r="38" spans="1:9" x14ac:dyDescent="0.25">
      <c r="A38" s="5"/>
      <c r="B38" s="5"/>
      <c r="C38" s="25"/>
      <c r="D38" s="21"/>
      <c r="E38" s="21"/>
      <c r="F38" s="21"/>
      <c r="G38" s="21"/>
      <c r="H38" s="21"/>
      <c r="I38" s="5"/>
    </row>
    <row r="39" spans="1:9" x14ac:dyDescent="0.25">
      <c r="A39" s="5"/>
      <c r="B39" s="5"/>
      <c r="C39" s="25"/>
      <c r="D39" s="21"/>
      <c r="E39" s="21"/>
      <c r="F39" s="21"/>
      <c r="G39" s="21"/>
      <c r="H39" s="21"/>
      <c r="I39" s="5"/>
    </row>
    <row r="40" spans="1:9" x14ac:dyDescent="0.25">
      <c r="A40" s="5"/>
      <c r="B40" s="5"/>
      <c r="C40" s="25"/>
      <c r="D40" s="21"/>
      <c r="E40" s="21"/>
      <c r="F40" s="21"/>
      <c r="G40" s="21"/>
      <c r="H40" s="21"/>
      <c r="I40" s="5"/>
    </row>
    <row r="41" spans="1:9" x14ac:dyDescent="0.25">
      <c r="A41" s="5"/>
      <c r="B41" s="5"/>
      <c r="C41" s="25"/>
      <c r="D41" s="21"/>
      <c r="E41" s="21"/>
      <c r="F41" s="21"/>
      <c r="G41" s="21"/>
      <c r="H41" s="21"/>
      <c r="I41" s="5"/>
    </row>
    <row r="42" spans="1:9" x14ac:dyDescent="0.25">
      <c r="A42" s="5"/>
      <c r="B42" s="5"/>
      <c r="C42" s="25"/>
      <c r="F42" s="15"/>
      <c r="G42" s="15"/>
      <c r="H42" s="15"/>
    </row>
    <row r="43" spans="1:9" x14ac:dyDescent="0.25">
      <c r="A43" s="5"/>
      <c r="B43" s="5"/>
      <c r="C43" s="25"/>
    </row>
    <row r="44" spans="1:9" x14ac:dyDescent="0.25">
      <c r="A44" s="5"/>
      <c r="B44" s="5"/>
      <c r="C44" s="25"/>
    </row>
    <row r="45" spans="1:9" x14ac:dyDescent="0.25">
      <c r="A45" s="5"/>
      <c r="B45" s="5"/>
      <c r="C45" s="25"/>
    </row>
    <row r="46" spans="1:9" x14ac:dyDescent="0.25">
      <c r="A46" s="5"/>
      <c r="B46" s="5"/>
      <c r="C46" s="25"/>
    </row>
    <row r="47" spans="1:9" x14ac:dyDescent="0.25">
      <c r="A47" s="5"/>
      <c r="B47" s="5"/>
      <c r="C47" s="25"/>
    </row>
    <row r="48" spans="1:9" x14ac:dyDescent="0.25">
      <c r="A48" s="5"/>
      <c r="B48" s="5"/>
      <c r="C48" s="25"/>
    </row>
    <row r="49" spans="1:3" x14ac:dyDescent="0.25">
      <c r="A49" s="5"/>
      <c r="B49" s="5"/>
      <c r="C49" s="25"/>
    </row>
    <row r="50" spans="1:3" x14ac:dyDescent="0.25">
      <c r="A50" s="5"/>
      <c r="B50" s="5"/>
      <c r="C50" s="25"/>
    </row>
    <row r="51" spans="1:3" x14ac:dyDescent="0.25">
      <c r="A51" s="5"/>
      <c r="B51" s="5"/>
      <c r="C51" s="25"/>
    </row>
    <row r="52" spans="1:3" x14ac:dyDescent="0.25">
      <c r="A52" s="5"/>
      <c r="B52" s="5"/>
      <c r="C52" s="25"/>
    </row>
    <row r="53" spans="1:3" x14ac:dyDescent="0.25">
      <c r="A53" s="5"/>
      <c r="B53" s="5"/>
      <c r="C53" s="25"/>
    </row>
    <row r="54" spans="1:3" x14ac:dyDescent="0.25">
      <c r="A54" s="5"/>
      <c r="B54" s="5"/>
      <c r="C54" s="25"/>
    </row>
    <row r="55" spans="1:3" x14ac:dyDescent="0.25">
      <c r="A55" s="5"/>
      <c r="B55" s="5"/>
      <c r="C55" s="25"/>
    </row>
    <row r="56" spans="1:3" x14ac:dyDescent="0.25">
      <c r="A56" s="5"/>
      <c r="B56" s="5"/>
      <c r="C56" s="25"/>
    </row>
    <row r="57" spans="1:3" x14ac:dyDescent="0.25">
      <c r="A57" s="5"/>
      <c r="B57" s="5"/>
      <c r="C57" s="25"/>
    </row>
    <row r="58" spans="1:3" x14ac:dyDescent="0.25">
      <c r="A58" s="5"/>
      <c r="B58" s="5"/>
      <c r="C58" s="25"/>
    </row>
    <row r="59" spans="1:3" x14ac:dyDescent="0.25">
      <c r="A59" s="5"/>
      <c r="B59" s="5"/>
      <c r="C59" s="25"/>
    </row>
    <row r="60" spans="1:3" x14ac:dyDescent="0.25">
      <c r="A60" s="5"/>
      <c r="B60" s="5"/>
      <c r="C60" s="25"/>
    </row>
    <row r="61" spans="1:3" x14ac:dyDescent="0.25">
      <c r="A61" s="5"/>
      <c r="B61" s="5"/>
      <c r="C61" s="25"/>
    </row>
    <row r="62" spans="1:3" x14ac:dyDescent="0.25">
      <c r="A62" s="5"/>
      <c r="B62" s="5"/>
      <c r="C62" s="25"/>
    </row>
    <row r="63" spans="1:3" x14ac:dyDescent="0.25">
      <c r="A63" s="5"/>
      <c r="B63" s="5"/>
      <c r="C63" s="25"/>
    </row>
    <row r="64" spans="1:3" x14ac:dyDescent="0.25">
      <c r="A64" s="5"/>
      <c r="B64" s="5"/>
      <c r="C64" s="5"/>
    </row>
    <row r="65" spans="1:3" x14ac:dyDescent="0.25">
      <c r="A65" s="5"/>
      <c r="B65" s="5"/>
      <c r="C65" s="5"/>
    </row>
    <row r="66" spans="1:3" x14ac:dyDescent="0.25">
      <c r="A66" s="5"/>
      <c r="B66" s="5"/>
      <c r="C66" s="5"/>
    </row>
    <row r="67" spans="1:3" x14ac:dyDescent="0.25">
      <c r="A67" s="5"/>
      <c r="B67" s="5"/>
      <c r="C67" s="5"/>
    </row>
    <row r="68" spans="1:3" x14ac:dyDescent="0.25">
      <c r="A68" s="5"/>
      <c r="B68" s="5"/>
      <c r="C68" s="5"/>
    </row>
  </sheetData>
  <mergeCells count="16">
    <mergeCell ref="G3:G5"/>
    <mergeCell ref="H3:H5"/>
    <mergeCell ref="A6:H6"/>
    <mergeCell ref="A21:H21"/>
    <mergeCell ref="A25:H25"/>
    <mergeCell ref="A14:H14"/>
    <mergeCell ref="A11:H11"/>
    <mergeCell ref="A1:B1"/>
    <mergeCell ref="A2:B2"/>
    <mergeCell ref="A3:A5"/>
    <mergeCell ref="B3:B5"/>
    <mergeCell ref="D3:F3"/>
    <mergeCell ref="C3:C5"/>
    <mergeCell ref="D4:D5"/>
    <mergeCell ref="E4:E5"/>
    <mergeCell ref="F4:F5"/>
  </mergeCells>
  <pageMargins left="1" right="1" top="1" bottom="1" header="0.5" footer="0.5"/>
  <pageSetup paperSize="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zoomScaleNormal="100" workbookViewId="0">
      <selection activeCell="B25" sqref="B25"/>
    </sheetView>
  </sheetViews>
  <sheetFormatPr defaultRowHeight="15" x14ac:dyDescent="0.25"/>
  <cols>
    <col min="1" max="1" width="4.85546875" style="55" customWidth="1"/>
    <col min="2" max="2" width="37.42578125" style="55" customWidth="1"/>
    <col min="3" max="3" width="7.28515625" style="55" customWidth="1"/>
    <col min="4" max="4" width="6.7109375" style="55" customWidth="1"/>
    <col min="5" max="5" width="6.42578125" style="55" customWidth="1"/>
    <col min="6" max="6" width="8" style="55" customWidth="1"/>
    <col min="7" max="7" width="9.28515625" style="55" customWidth="1"/>
    <col min="8" max="8" width="6.5703125" style="55" customWidth="1"/>
    <col min="9" max="9" width="20.7109375" style="55" customWidth="1"/>
    <col min="10" max="10" width="7.28515625" style="55" customWidth="1"/>
    <col min="11" max="14" width="9.140625" style="55"/>
    <col min="15" max="15" width="19.7109375" style="55" customWidth="1"/>
    <col min="16" max="16" width="7.7109375" style="55" customWidth="1"/>
    <col min="17" max="17" width="9.140625" style="55"/>
    <col min="18" max="18" width="7.7109375" style="55" customWidth="1"/>
    <col min="19" max="16384" width="9.140625" style="55"/>
  </cols>
  <sheetData>
    <row r="1" spans="1:20" ht="15.75" x14ac:dyDescent="0.25">
      <c r="A1" s="216" t="s">
        <v>187</v>
      </c>
      <c r="B1" s="216"/>
      <c r="C1" s="226" t="s">
        <v>88</v>
      </c>
      <c r="D1" s="226"/>
      <c r="E1" s="226"/>
      <c r="F1" s="226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5.75" x14ac:dyDescent="0.25">
      <c r="A2" s="217" t="s">
        <v>115</v>
      </c>
      <c r="B2" s="217"/>
      <c r="C2" s="83" t="s">
        <v>85</v>
      </c>
      <c r="D2" s="83"/>
      <c r="E2" s="83"/>
      <c r="F2" s="61"/>
      <c r="I2" s="24"/>
      <c r="J2" s="24"/>
      <c r="K2" s="5"/>
      <c r="L2" s="5"/>
      <c r="M2" s="5"/>
      <c r="N2" s="5"/>
      <c r="O2" s="24"/>
      <c r="P2" s="24"/>
      <c r="Q2" s="5"/>
      <c r="R2" s="5"/>
      <c r="S2" s="5"/>
      <c r="T2" s="5"/>
    </row>
    <row r="3" spans="1:20" ht="15" customHeight="1" x14ac:dyDescent="0.25">
      <c r="A3" s="213" t="s">
        <v>0</v>
      </c>
      <c r="B3" s="219" t="s">
        <v>1</v>
      </c>
      <c r="C3" s="219" t="s">
        <v>38</v>
      </c>
      <c r="D3" s="218" t="s">
        <v>39</v>
      </c>
      <c r="E3" s="218"/>
      <c r="F3" s="218"/>
      <c r="G3" s="213" t="s">
        <v>36</v>
      </c>
      <c r="H3" s="210" t="s">
        <v>37</v>
      </c>
      <c r="I3" s="5"/>
      <c r="J3" s="25"/>
      <c r="K3" s="59"/>
      <c r="L3" s="59"/>
      <c r="M3" s="59"/>
      <c r="N3" s="59"/>
      <c r="O3" s="5"/>
      <c r="P3" s="25"/>
      <c r="Q3" s="59"/>
      <c r="R3" s="59"/>
      <c r="S3" s="59"/>
      <c r="T3" s="59"/>
    </row>
    <row r="4" spans="1:20" ht="15" customHeight="1" x14ac:dyDescent="0.25">
      <c r="A4" s="214"/>
      <c r="B4" s="220"/>
      <c r="C4" s="220"/>
      <c r="D4" s="222" t="s">
        <v>34</v>
      </c>
      <c r="E4" s="213" t="s">
        <v>33</v>
      </c>
      <c r="F4" s="222" t="s">
        <v>35</v>
      </c>
      <c r="G4" s="214"/>
      <c r="H4" s="211"/>
      <c r="I4" s="5"/>
      <c r="J4" s="25"/>
      <c r="K4" s="59"/>
      <c r="L4" s="59"/>
      <c r="M4" s="59"/>
      <c r="N4" s="59"/>
      <c r="O4" s="5"/>
      <c r="P4" s="25"/>
      <c r="Q4" s="59"/>
      <c r="R4" s="59"/>
      <c r="S4" s="59"/>
      <c r="T4" s="59"/>
    </row>
    <row r="5" spans="1:20" x14ac:dyDescent="0.25">
      <c r="A5" s="215"/>
      <c r="B5" s="221"/>
      <c r="C5" s="221"/>
      <c r="D5" s="223"/>
      <c r="E5" s="215"/>
      <c r="F5" s="223"/>
      <c r="G5" s="215"/>
      <c r="H5" s="212"/>
      <c r="I5" s="5"/>
      <c r="J5" s="25"/>
      <c r="K5" s="59"/>
      <c r="L5" s="59"/>
      <c r="M5" s="59"/>
      <c r="N5" s="59"/>
      <c r="O5" s="5"/>
      <c r="P5" s="25"/>
      <c r="Q5" s="59"/>
      <c r="R5" s="59"/>
      <c r="S5" s="59"/>
      <c r="T5" s="59"/>
    </row>
    <row r="6" spans="1:20" x14ac:dyDescent="0.25">
      <c r="A6" s="206" t="s">
        <v>40</v>
      </c>
      <c r="B6" s="207"/>
      <c r="C6" s="207"/>
      <c r="D6" s="207"/>
      <c r="E6" s="207"/>
      <c r="F6" s="207"/>
      <c r="G6" s="207"/>
      <c r="H6" s="207"/>
      <c r="I6" s="5"/>
      <c r="J6" s="25"/>
      <c r="K6" s="59"/>
      <c r="L6" s="59"/>
      <c r="M6" s="59"/>
      <c r="N6" s="59"/>
      <c r="O6" s="5"/>
      <c r="P6" s="25"/>
      <c r="Q6" s="59"/>
      <c r="R6" s="59"/>
      <c r="S6" s="59"/>
      <c r="T6" s="59"/>
    </row>
    <row r="7" spans="1:20" x14ac:dyDescent="0.25">
      <c r="A7" s="98">
        <v>68</v>
      </c>
      <c r="B7" s="99" t="s">
        <v>86</v>
      </c>
      <c r="C7" s="98">
        <v>150</v>
      </c>
      <c r="D7" s="100">
        <f>C7*2.88/100</f>
        <v>4.32</v>
      </c>
      <c r="E7" s="100">
        <f>C7*2.61/100</f>
        <v>3.915</v>
      </c>
      <c r="F7" s="98">
        <f>C7*9.42/100</f>
        <v>14.13</v>
      </c>
      <c r="G7" s="100">
        <f>D7*4+E7*9+F7*4</f>
        <v>109.035</v>
      </c>
      <c r="H7" s="98">
        <f>C7*0.46/100</f>
        <v>0.69</v>
      </c>
      <c r="I7" s="5"/>
      <c r="J7" s="25"/>
      <c r="K7" s="59"/>
      <c r="L7" s="59"/>
      <c r="M7" s="59"/>
      <c r="N7" s="59"/>
      <c r="O7" s="5"/>
      <c r="P7" s="25"/>
      <c r="Q7" s="59"/>
      <c r="R7" s="59"/>
      <c r="S7" s="59"/>
      <c r="T7" s="59"/>
    </row>
    <row r="8" spans="1:20" x14ac:dyDescent="0.25">
      <c r="A8" s="98">
        <v>1</v>
      </c>
      <c r="B8" s="99" t="s">
        <v>137</v>
      </c>
      <c r="C8" s="98">
        <v>40</v>
      </c>
      <c r="D8" s="100">
        <v>2.46</v>
      </c>
      <c r="E8" s="100">
        <v>7.55</v>
      </c>
      <c r="F8" s="100">
        <v>14.62</v>
      </c>
      <c r="G8" s="100">
        <f>D8*4+E8*9+F8*4</f>
        <v>136.27000000000001</v>
      </c>
      <c r="H8" s="101">
        <v>0</v>
      </c>
      <c r="I8" s="5"/>
      <c r="J8" s="25"/>
      <c r="K8" s="59"/>
      <c r="L8" s="59"/>
      <c r="M8" s="59"/>
      <c r="N8" s="59"/>
      <c r="O8" s="5"/>
      <c r="P8" s="25"/>
      <c r="Q8" s="59"/>
      <c r="R8" s="59"/>
      <c r="S8" s="59"/>
      <c r="T8" s="59"/>
    </row>
    <row r="9" spans="1:20" x14ac:dyDescent="0.25">
      <c r="A9" s="98">
        <v>266</v>
      </c>
      <c r="B9" s="105" t="s">
        <v>32</v>
      </c>
      <c r="C9" s="98">
        <v>180</v>
      </c>
      <c r="D9" s="100">
        <v>3.7</v>
      </c>
      <c r="E9" s="100">
        <v>3.2</v>
      </c>
      <c r="F9" s="98">
        <v>15.82</v>
      </c>
      <c r="G9" s="98">
        <v>107</v>
      </c>
      <c r="H9" s="101">
        <v>1.43</v>
      </c>
      <c r="I9" s="5"/>
      <c r="J9" s="25"/>
      <c r="K9" s="59"/>
      <c r="L9" s="59"/>
      <c r="M9" s="59"/>
      <c r="N9" s="59"/>
      <c r="O9" s="5"/>
      <c r="P9" s="25"/>
      <c r="Q9" s="59"/>
      <c r="R9" s="59"/>
      <c r="S9" s="59"/>
      <c r="T9" s="59"/>
    </row>
    <row r="10" spans="1:20" x14ac:dyDescent="0.25">
      <c r="A10" s="114"/>
      <c r="B10" s="107" t="s">
        <v>57</v>
      </c>
      <c r="C10" s="114">
        <f>SUM(C7:C9)</f>
        <v>370</v>
      </c>
      <c r="D10" s="108">
        <f>SUM(D7:D9)</f>
        <v>10.48</v>
      </c>
      <c r="E10" s="108">
        <f>SUM(E7:E9)</f>
        <v>14.664999999999999</v>
      </c>
      <c r="F10" s="108">
        <f>SUM(F7:F9)</f>
        <v>44.57</v>
      </c>
      <c r="G10" s="108">
        <f>D10*4+E10*9+F10*4</f>
        <v>352.18499999999995</v>
      </c>
      <c r="H10" s="108">
        <f>SUM(H7:H9)</f>
        <v>2.12</v>
      </c>
      <c r="I10" s="5"/>
      <c r="J10" s="25"/>
      <c r="K10" s="59"/>
      <c r="L10" s="59"/>
      <c r="M10" s="59"/>
      <c r="N10" s="59"/>
      <c r="O10" s="5"/>
      <c r="P10" s="25"/>
      <c r="Q10" s="59"/>
      <c r="R10" s="59"/>
      <c r="S10" s="59"/>
      <c r="T10" s="59"/>
    </row>
    <row r="11" spans="1:20" x14ac:dyDescent="0.25">
      <c r="A11" s="206" t="s">
        <v>26</v>
      </c>
      <c r="B11" s="207"/>
      <c r="C11" s="207"/>
      <c r="D11" s="207"/>
      <c r="E11" s="207"/>
      <c r="F11" s="207"/>
      <c r="G11" s="207"/>
      <c r="H11" s="207"/>
      <c r="I11" s="5"/>
      <c r="J11" s="25"/>
      <c r="K11" s="59"/>
      <c r="L11" s="59"/>
      <c r="M11" s="59"/>
      <c r="N11" s="59"/>
      <c r="O11" s="5"/>
      <c r="P11" s="25"/>
      <c r="Q11" s="59"/>
      <c r="R11" s="59"/>
      <c r="S11" s="59"/>
      <c r="T11" s="59"/>
    </row>
    <row r="12" spans="1:20" x14ac:dyDescent="0.25">
      <c r="A12" s="98">
        <v>268</v>
      </c>
      <c r="B12" s="105" t="s">
        <v>43</v>
      </c>
      <c r="C12" s="98">
        <v>100</v>
      </c>
      <c r="D12" s="100">
        <v>0</v>
      </c>
      <c r="E12" s="100">
        <v>0</v>
      </c>
      <c r="F12" s="100">
        <v>23.85</v>
      </c>
      <c r="G12" s="98">
        <v>95.4</v>
      </c>
      <c r="H12" s="100">
        <v>3</v>
      </c>
      <c r="I12" s="5"/>
      <c r="J12" s="25"/>
      <c r="K12" s="59"/>
      <c r="L12" s="59"/>
      <c r="M12" s="59"/>
      <c r="N12" s="59"/>
      <c r="O12" s="5"/>
      <c r="P12" s="25"/>
      <c r="Q12" s="59"/>
      <c r="R12" s="59"/>
      <c r="S12" s="59"/>
      <c r="T12" s="59"/>
    </row>
    <row r="13" spans="1:20" x14ac:dyDescent="0.25">
      <c r="A13" s="98"/>
      <c r="B13" s="107" t="s">
        <v>58</v>
      </c>
      <c r="C13" s="114">
        <f>SUM(C12)</f>
        <v>100</v>
      </c>
      <c r="D13" s="108">
        <f t="shared" ref="D13:E13" si="0">SUM(D12)</f>
        <v>0</v>
      </c>
      <c r="E13" s="108">
        <f t="shared" si="0"/>
        <v>0</v>
      </c>
      <c r="F13" s="108">
        <f>SUM(F12)</f>
        <v>23.85</v>
      </c>
      <c r="G13" s="114">
        <f>D13*4+E13*9+F13*4</f>
        <v>95.4</v>
      </c>
      <c r="H13" s="108">
        <f t="shared" ref="H13" si="1">SUM(H12)</f>
        <v>3</v>
      </c>
      <c r="I13" s="5"/>
      <c r="J13" s="25"/>
      <c r="K13" s="59"/>
      <c r="L13" s="59"/>
      <c r="M13" s="59"/>
      <c r="N13" s="59"/>
      <c r="O13" s="5"/>
      <c r="P13" s="25"/>
      <c r="Q13" s="59"/>
      <c r="R13" s="59"/>
      <c r="S13" s="59"/>
      <c r="T13" s="59"/>
    </row>
    <row r="14" spans="1:20" x14ac:dyDescent="0.25">
      <c r="A14" s="206" t="s">
        <v>41</v>
      </c>
      <c r="B14" s="207"/>
      <c r="C14" s="207"/>
      <c r="D14" s="207"/>
      <c r="E14" s="207"/>
      <c r="F14" s="207"/>
      <c r="G14" s="207"/>
      <c r="H14" s="207"/>
      <c r="I14" s="5"/>
      <c r="J14" s="25"/>
      <c r="K14" s="59"/>
      <c r="L14" s="59"/>
      <c r="M14" s="59"/>
      <c r="N14" s="59"/>
      <c r="O14" s="5"/>
      <c r="P14" s="25"/>
      <c r="Q14" s="59"/>
      <c r="R14" s="59"/>
      <c r="S14" s="59"/>
      <c r="T14" s="59"/>
    </row>
    <row r="15" spans="1:20" x14ac:dyDescent="0.25">
      <c r="A15" s="98">
        <v>15</v>
      </c>
      <c r="B15" s="105" t="s">
        <v>125</v>
      </c>
      <c r="C15" s="98">
        <v>40</v>
      </c>
      <c r="D15" s="100">
        <f>C15*1.1/100</f>
        <v>0.44</v>
      </c>
      <c r="E15" s="100">
        <f>C15*0.2/100</f>
        <v>0.08</v>
      </c>
      <c r="F15" s="98">
        <f>C15*3.8/100</f>
        <v>1.52</v>
      </c>
      <c r="G15" s="100">
        <f>D15*4+E15*9+F15*4</f>
        <v>8.56</v>
      </c>
      <c r="H15" s="100">
        <f>C15*25/100</f>
        <v>10</v>
      </c>
      <c r="I15" s="5"/>
      <c r="J15" s="25"/>
      <c r="K15" s="59"/>
      <c r="L15" s="59"/>
      <c r="M15" s="59"/>
      <c r="N15" s="59"/>
      <c r="O15" s="5"/>
      <c r="P15" s="25"/>
      <c r="Q15" s="59"/>
      <c r="R15" s="59"/>
      <c r="S15" s="59"/>
      <c r="T15" s="59"/>
    </row>
    <row r="16" spans="1:20" x14ac:dyDescent="0.25">
      <c r="A16" s="98">
        <v>53</v>
      </c>
      <c r="B16" s="105" t="s">
        <v>139</v>
      </c>
      <c r="C16" s="98">
        <v>150</v>
      </c>
      <c r="D16" s="100">
        <v>1.23</v>
      </c>
      <c r="E16" s="100">
        <v>3</v>
      </c>
      <c r="F16" s="98">
        <v>8.4600000000000009</v>
      </c>
      <c r="G16" s="100">
        <v>65.760000000000005</v>
      </c>
      <c r="H16" s="100">
        <v>5.28</v>
      </c>
      <c r="I16" s="5"/>
      <c r="J16" s="25"/>
      <c r="K16" s="59"/>
      <c r="L16" s="59"/>
      <c r="M16" s="59"/>
      <c r="N16" s="59"/>
      <c r="O16" s="5"/>
      <c r="P16" s="25"/>
      <c r="Q16" s="59"/>
      <c r="R16" s="59"/>
      <c r="S16" s="59"/>
      <c r="T16" s="59"/>
    </row>
    <row r="17" spans="1:20" s="61" customFormat="1" x14ac:dyDescent="0.25">
      <c r="A17" s="98"/>
      <c r="B17" s="105" t="s">
        <v>141</v>
      </c>
      <c r="C17" s="98">
        <v>10</v>
      </c>
      <c r="D17" s="98">
        <f>C17*2.6/100</f>
        <v>0.26</v>
      </c>
      <c r="E17" s="100">
        <f>C17*15/100</f>
        <v>1.5</v>
      </c>
      <c r="F17" s="98">
        <f>C17*3.6/100</f>
        <v>0.36</v>
      </c>
      <c r="G17" s="100">
        <f>D17*4+E17*9+F17*4</f>
        <v>15.979999999999999</v>
      </c>
      <c r="H17" s="98">
        <f>C17*0.4/100</f>
        <v>0.04</v>
      </c>
      <c r="I17" s="5"/>
      <c r="J17" s="25"/>
      <c r="K17" s="59"/>
      <c r="L17" s="59"/>
      <c r="M17" s="59"/>
      <c r="N17" s="59"/>
      <c r="O17" s="5"/>
      <c r="P17" s="25"/>
      <c r="Q17" s="59"/>
      <c r="R17" s="59"/>
      <c r="S17" s="59"/>
      <c r="T17" s="59"/>
    </row>
    <row r="18" spans="1:20" x14ac:dyDescent="0.25">
      <c r="A18" s="98">
        <v>200</v>
      </c>
      <c r="B18" s="117" t="s">
        <v>145</v>
      </c>
      <c r="C18" s="98">
        <v>160</v>
      </c>
      <c r="D18" s="100">
        <v>16</v>
      </c>
      <c r="E18" s="98">
        <v>14.78</v>
      </c>
      <c r="F18" s="100">
        <v>26.76</v>
      </c>
      <c r="G18" s="100">
        <v>304</v>
      </c>
      <c r="H18" s="109">
        <v>0.4</v>
      </c>
      <c r="I18" s="5"/>
      <c r="J18" s="25"/>
      <c r="K18" s="59"/>
      <c r="L18" s="59"/>
      <c r="M18" s="59"/>
      <c r="N18" s="59"/>
      <c r="O18" s="5"/>
      <c r="P18" s="25"/>
      <c r="Q18" s="59"/>
      <c r="R18" s="59"/>
      <c r="S18" s="59"/>
      <c r="T18" s="59"/>
    </row>
    <row r="19" spans="1:20" x14ac:dyDescent="0.25">
      <c r="A19" s="98">
        <v>261</v>
      </c>
      <c r="B19" s="105" t="s">
        <v>51</v>
      </c>
      <c r="C19" s="98">
        <v>180</v>
      </c>
      <c r="D19" s="98">
        <v>0.04</v>
      </c>
      <c r="E19" s="98">
        <v>0.01</v>
      </c>
      <c r="F19" s="100">
        <v>6.99</v>
      </c>
      <c r="G19" s="100">
        <f>D19*4+E19*9+F19*4</f>
        <v>28.21</v>
      </c>
      <c r="H19" s="100">
        <v>0.02</v>
      </c>
      <c r="I19" s="5"/>
      <c r="J19" s="25"/>
      <c r="K19" s="59"/>
      <c r="L19" s="59"/>
      <c r="M19" s="59"/>
      <c r="N19" s="59"/>
      <c r="O19" s="5"/>
      <c r="P19" s="25"/>
      <c r="Q19" s="59"/>
      <c r="R19" s="59"/>
      <c r="S19" s="59"/>
      <c r="T19" s="59"/>
    </row>
    <row r="20" spans="1:20" x14ac:dyDescent="0.25">
      <c r="A20" s="98"/>
      <c r="B20" s="105" t="s">
        <v>48</v>
      </c>
      <c r="C20" s="98">
        <v>40</v>
      </c>
      <c r="D20" s="100">
        <f>C20*7.92/100</f>
        <v>3.1680000000000001</v>
      </c>
      <c r="E20" s="100">
        <f>C20*1.32/100</f>
        <v>0.52800000000000002</v>
      </c>
      <c r="F20" s="98">
        <f>C20*52.68/100</f>
        <v>21.071999999999999</v>
      </c>
      <c r="G20" s="100">
        <f>D20*4+E20*9+F20*4</f>
        <v>101.71199999999999</v>
      </c>
      <c r="H20" s="109">
        <v>0</v>
      </c>
      <c r="I20" s="5"/>
      <c r="J20" s="25"/>
      <c r="K20" s="59"/>
      <c r="L20" s="59"/>
      <c r="M20" s="59"/>
      <c r="N20" s="59"/>
      <c r="O20" s="5"/>
      <c r="P20" s="25"/>
      <c r="Q20" s="59"/>
      <c r="R20" s="59"/>
      <c r="S20" s="59"/>
      <c r="T20" s="59"/>
    </row>
    <row r="21" spans="1:20" x14ac:dyDescent="0.25">
      <c r="A21" s="98"/>
      <c r="B21" s="107" t="s">
        <v>59</v>
      </c>
      <c r="C21" s="114">
        <f t="shared" ref="C21:H21" si="2">SUM(C15:C20)</f>
        <v>580</v>
      </c>
      <c r="D21" s="108">
        <f t="shared" si="2"/>
        <v>21.137999999999998</v>
      </c>
      <c r="E21" s="108">
        <f t="shared" si="2"/>
        <v>19.898</v>
      </c>
      <c r="F21" s="108">
        <f t="shared" si="2"/>
        <v>65.162000000000006</v>
      </c>
      <c r="G21" s="108">
        <f t="shared" si="2"/>
        <v>524.22199999999998</v>
      </c>
      <c r="H21" s="108">
        <f t="shared" si="2"/>
        <v>15.74</v>
      </c>
      <c r="I21" s="5"/>
      <c r="J21" s="25"/>
      <c r="K21" s="59"/>
      <c r="L21" s="59"/>
      <c r="M21" s="59"/>
      <c r="N21" s="59"/>
      <c r="O21" s="5"/>
      <c r="P21" s="25"/>
      <c r="Q21" s="59"/>
      <c r="R21" s="59"/>
      <c r="S21" s="59"/>
      <c r="T21" s="59"/>
    </row>
    <row r="22" spans="1:20" x14ac:dyDescent="0.25">
      <c r="A22" s="206" t="s">
        <v>50</v>
      </c>
      <c r="B22" s="207"/>
      <c r="C22" s="207"/>
      <c r="D22" s="207"/>
      <c r="E22" s="207"/>
      <c r="F22" s="207"/>
      <c r="G22" s="207"/>
      <c r="H22" s="207"/>
      <c r="I22" s="5"/>
      <c r="J22" s="25"/>
      <c r="K22" s="59"/>
      <c r="L22" s="59"/>
      <c r="M22" s="59"/>
      <c r="N22" s="59"/>
      <c r="O22" s="5"/>
      <c r="P22" s="25"/>
      <c r="Q22" s="59"/>
      <c r="R22" s="59"/>
      <c r="S22" s="59"/>
      <c r="T22" s="59"/>
    </row>
    <row r="23" spans="1:20" x14ac:dyDescent="0.25">
      <c r="A23" s="98">
        <v>131</v>
      </c>
      <c r="B23" s="105" t="s">
        <v>109</v>
      </c>
      <c r="C23" s="98">
        <v>80</v>
      </c>
      <c r="D23" s="100">
        <v>5.41</v>
      </c>
      <c r="E23" s="100">
        <v>7.51</v>
      </c>
      <c r="F23" s="98">
        <v>1.34</v>
      </c>
      <c r="G23" s="100">
        <v>94.55</v>
      </c>
      <c r="H23" s="100">
        <v>0.28999999999999998</v>
      </c>
      <c r="I23" s="5" t="s">
        <v>135</v>
      </c>
      <c r="J23" s="25"/>
      <c r="K23" s="59"/>
      <c r="L23" s="59"/>
      <c r="M23" s="59"/>
      <c r="N23" s="59"/>
      <c r="O23" s="5"/>
      <c r="P23" s="25"/>
      <c r="Q23" s="59"/>
      <c r="R23" s="59"/>
      <c r="S23" s="59"/>
      <c r="T23" s="59"/>
    </row>
    <row r="24" spans="1:20" x14ac:dyDescent="0.25">
      <c r="A24" s="98">
        <v>267</v>
      </c>
      <c r="B24" s="105" t="s">
        <v>55</v>
      </c>
      <c r="C24" s="98">
        <v>180</v>
      </c>
      <c r="D24" s="98">
        <v>0.51</v>
      </c>
      <c r="E24" s="98">
        <v>0.21</v>
      </c>
      <c r="F24" s="100">
        <v>14.23</v>
      </c>
      <c r="G24" s="100">
        <v>60.85</v>
      </c>
      <c r="H24" s="100">
        <v>75</v>
      </c>
      <c r="I24" s="5"/>
      <c r="J24" s="25"/>
      <c r="K24" s="59"/>
      <c r="L24" s="59"/>
      <c r="M24" s="59"/>
      <c r="N24" s="59"/>
      <c r="O24" s="5"/>
      <c r="P24" s="25"/>
      <c r="Q24" s="59"/>
      <c r="R24" s="59"/>
      <c r="S24" s="59"/>
      <c r="T24" s="59"/>
    </row>
    <row r="25" spans="1:20" x14ac:dyDescent="0.25">
      <c r="A25" s="98"/>
      <c r="B25" s="107" t="s">
        <v>56</v>
      </c>
      <c r="C25" s="114">
        <f t="shared" ref="C25:H25" si="3">SUM(C23:C24)</f>
        <v>260</v>
      </c>
      <c r="D25" s="108">
        <f t="shared" si="3"/>
        <v>5.92</v>
      </c>
      <c r="E25" s="114">
        <f t="shared" si="3"/>
        <v>7.72</v>
      </c>
      <c r="F25" s="114">
        <f t="shared" si="3"/>
        <v>15.57</v>
      </c>
      <c r="G25" s="114">
        <f t="shared" si="3"/>
        <v>155.4</v>
      </c>
      <c r="H25" s="114">
        <f t="shared" si="3"/>
        <v>75.290000000000006</v>
      </c>
      <c r="I25" s="5"/>
      <c r="J25" s="25"/>
      <c r="K25" s="59"/>
      <c r="L25" s="59"/>
      <c r="M25" s="59"/>
      <c r="N25" s="59"/>
      <c r="O25" s="5"/>
      <c r="P25" s="25"/>
      <c r="Q25" s="59"/>
      <c r="R25" s="59"/>
      <c r="S25" s="59"/>
      <c r="T25" s="59"/>
    </row>
    <row r="26" spans="1:20" x14ac:dyDescent="0.25">
      <c r="A26" s="224"/>
      <c r="B26" s="225"/>
      <c r="C26" s="225"/>
      <c r="D26" s="225"/>
      <c r="E26" s="225"/>
      <c r="F26" s="225"/>
      <c r="G26" s="225"/>
      <c r="H26" s="225"/>
      <c r="I26" s="24"/>
      <c r="J26" s="74"/>
      <c r="K26" s="59"/>
      <c r="L26" s="59"/>
      <c r="M26" s="59"/>
      <c r="N26" s="59"/>
      <c r="O26" s="24"/>
      <c r="P26" s="25"/>
      <c r="Q26" s="59"/>
      <c r="R26" s="59"/>
      <c r="S26" s="59"/>
      <c r="T26" s="59"/>
    </row>
    <row r="27" spans="1:20" x14ac:dyDescent="0.25">
      <c r="A27" s="114"/>
      <c r="B27" s="107" t="s">
        <v>49</v>
      </c>
      <c r="C27" s="98"/>
      <c r="D27" s="108">
        <f>D10+D13+D21+D25</f>
        <v>37.537999999999997</v>
      </c>
      <c r="E27" s="108">
        <f>E10+E13+E21+E25</f>
        <v>42.283000000000001</v>
      </c>
      <c r="F27" s="108">
        <f>F10+F13+F21+F25</f>
        <v>149.15199999999999</v>
      </c>
      <c r="G27" s="108">
        <f>G10+G13+G21+G25</f>
        <v>1127.2069999999999</v>
      </c>
      <c r="H27" s="108">
        <f>H10+H13+H21+H25</f>
        <v>96.15</v>
      </c>
      <c r="I27" s="5"/>
      <c r="J27" s="75"/>
      <c r="P27" s="76"/>
    </row>
    <row r="28" spans="1:20" x14ac:dyDescent="0.25">
      <c r="A28" s="111"/>
      <c r="B28" s="112" t="s">
        <v>94</v>
      </c>
      <c r="C28" s="111"/>
      <c r="D28" s="115" t="s">
        <v>90</v>
      </c>
      <c r="E28" s="115" t="s">
        <v>91</v>
      </c>
      <c r="F28" s="115" t="s">
        <v>92</v>
      </c>
      <c r="G28" s="115" t="s">
        <v>93</v>
      </c>
      <c r="H28" s="115" t="s">
        <v>98</v>
      </c>
      <c r="J28" s="75"/>
      <c r="P28" s="25"/>
    </row>
    <row r="29" spans="1:20" x14ac:dyDescent="0.25">
      <c r="A29" s="65"/>
      <c r="B29" s="66"/>
      <c r="C29" s="67"/>
      <c r="D29" s="67"/>
      <c r="E29" s="67"/>
      <c r="F29" s="67"/>
      <c r="G29" s="67"/>
      <c r="H29" s="67"/>
      <c r="J29" s="71"/>
      <c r="P29" s="59"/>
    </row>
    <row r="30" spans="1:20" x14ac:dyDescent="0.25">
      <c r="A30" s="21"/>
      <c r="B30" s="22"/>
      <c r="C30" s="22"/>
      <c r="D30" s="22"/>
      <c r="E30" s="22"/>
      <c r="F30" s="22"/>
      <c r="G30" s="22"/>
      <c r="H30" s="22"/>
      <c r="J30" s="71"/>
      <c r="P30" s="59"/>
    </row>
    <row r="31" spans="1:20" x14ac:dyDescent="0.25">
      <c r="A31" s="21"/>
      <c r="B31" s="22"/>
      <c r="C31" s="22"/>
      <c r="D31" s="22"/>
      <c r="E31" s="22"/>
      <c r="F31" s="22"/>
      <c r="G31" s="22"/>
      <c r="H31" s="22"/>
      <c r="J31" s="71"/>
      <c r="P31" s="59"/>
    </row>
    <row r="32" spans="1:20" x14ac:dyDescent="0.25">
      <c r="A32" s="21"/>
      <c r="B32" s="22"/>
      <c r="C32" s="22"/>
      <c r="D32" s="22"/>
      <c r="E32" s="22"/>
      <c r="F32" s="22"/>
      <c r="G32" s="22"/>
      <c r="H32" s="22"/>
      <c r="J32" s="72"/>
      <c r="P32" s="73"/>
    </row>
    <row r="33" spans="1:16" x14ac:dyDescent="0.25">
      <c r="A33" s="21"/>
      <c r="B33" s="22"/>
      <c r="C33" s="22"/>
      <c r="D33" s="22"/>
      <c r="E33" s="22"/>
      <c r="F33" s="22"/>
      <c r="G33" s="22"/>
      <c r="H33" s="22"/>
      <c r="J33" s="5"/>
      <c r="P33" s="5"/>
    </row>
    <row r="34" spans="1:16" x14ac:dyDescent="0.25">
      <c r="A34" s="21"/>
      <c r="B34" s="22"/>
      <c r="C34" s="22"/>
      <c r="D34" s="22"/>
      <c r="E34" s="22"/>
      <c r="F34" s="22"/>
      <c r="G34" s="22"/>
      <c r="H34" s="22"/>
    </row>
    <row r="35" spans="1:16" x14ac:dyDescent="0.25">
      <c r="A35" s="21"/>
      <c r="B35" s="22"/>
      <c r="C35" s="22"/>
      <c r="D35" s="22"/>
      <c r="E35" s="22"/>
      <c r="F35" s="22"/>
      <c r="G35" s="22"/>
      <c r="H35" s="22"/>
    </row>
    <row r="36" spans="1:16" x14ac:dyDescent="0.25">
      <c r="A36" s="21"/>
      <c r="B36" s="22"/>
      <c r="C36" s="22"/>
      <c r="D36" s="22"/>
      <c r="E36" s="22"/>
      <c r="F36" s="22"/>
      <c r="G36" s="22"/>
      <c r="H36" s="22"/>
    </row>
    <row r="37" spans="1:16" x14ac:dyDescent="0.25">
      <c r="A37" s="21"/>
      <c r="B37" s="22"/>
      <c r="C37" s="22"/>
      <c r="D37" s="22"/>
      <c r="E37" s="22"/>
      <c r="F37" s="22"/>
      <c r="G37" s="22"/>
      <c r="H37" s="22"/>
    </row>
    <row r="38" spans="1:16" x14ac:dyDescent="0.25">
      <c r="A38" s="24"/>
      <c r="B38" s="24"/>
      <c r="C38" s="24"/>
      <c r="D38" s="22"/>
      <c r="E38" s="22"/>
      <c r="F38" s="22"/>
      <c r="G38" s="22"/>
      <c r="H38" s="22"/>
    </row>
    <row r="39" spans="1:16" x14ac:dyDescent="0.25">
      <c r="A39" s="5"/>
      <c r="B39" s="5"/>
      <c r="C39" s="25"/>
      <c r="D39" s="21"/>
      <c r="E39" s="21"/>
      <c r="F39" s="21"/>
      <c r="G39" s="21"/>
      <c r="H39" s="21"/>
      <c r="I39" s="5"/>
    </row>
    <row r="40" spans="1:16" x14ac:dyDescent="0.25">
      <c r="A40" s="5"/>
      <c r="B40" s="5"/>
      <c r="C40" s="25"/>
      <c r="D40" s="21"/>
      <c r="E40" s="21"/>
      <c r="F40" s="21"/>
      <c r="G40" s="21"/>
      <c r="H40" s="21"/>
      <c r="I40" s="5"/>
    </row>
    <row r="41" spans="1:16" x14ac:dyDescent="0.25">
      <c r="A41" s="5"/>
      <c r="B41" s="5"/>
      <c r="C41" s="25"/>
      <c r="D41" s="21"/>
      <c r="E41" s="21"/>
      <c r="F41" s="21"/>
      <c r="G41" s="21"/>
      <c r="H41" s="21"/>
      <c r="I41" s="5"/>
    </row>
    <row r="42" spans="1:16" x14ac:dyDescent="0.25">
      <c r="A42" s="5"/>
      <c r="B42" s="5"/>
      <c r="C42" s="25"/>
      <c r="D42" s="21"/>
      <c r="E42" s="21"/>
      <c r="F42" s="21"/>
      <c r="G42" s="21"/>
      <c r="H42" s="21"/>
      <c r="I42" s="5"/>
    </row>
    <row r="43" spans="1:16" x14ac:dyDescent="0.25">
      <c r="A43" s="5"/>
      <c r="B43" s="5"/>
      <c r="C43" s="25"/>
      <c r="F43" s="15"/>
      <c r="G43" s="15"/>
      <c r="H43" s="15"/>
    </row>
    <row r="44" spans="1:16" x14ac:dyDescent="0.25">
      <c r="A44" s="5"/>
      <c r="B44" s="5"/>
      <c r="C44" s="25"/>
    </row>
    <row r="45" spans="1:16" x14ac:dyDescent="0.25">
      <c r="A45" s="5"/>
      <c r="B45" s="5"/>
      <c r="C45" s="25"/>
    </row>
    <row r="46" spans="1:16" x14ac:dyDescent="0.25">
      <c r="A46" s="5"/>
      <c r="B46" s="5"/>
      <c r="C46" s="25"/>
    </row>
    <row r="47" spans="1:16" x14ac:dyDescent="0.25">
      <c r="A47" s="5"/>
      <c r="B47" s="5"/>
      <c r="C47" s="25"/>
    </row>
    <row r="48" spans="1:16" x14ac:dyDescent="0.25">
      <c r="A48" s="5"/>
      <c r="B48" s="5"/>
      <c r="C48" s="25"/>
    </row>
    <row r="49" spans="1:3" x14ac:dyDescent="0.25">
      <c r="A49" s="5"/>
      <c r="B49" s="5"/>
      <c r="C49" s="25"/>
    </row>
    <row r="50" spans="1:3" x14ac:dyDescent="0.25">
      <c r="A50" s="5"/>
      <c r="B50" s="5"/>
      <c r="C50" s="25"/>
    </row>
    <row r="51" spans="1:3" x14ac:dyDescent="0.25">
      <c r="A51" s="5"/>
      <c r="B51" s="5"/>
      <c r="C51" s="25"/>
    </row>
    <row r="52" spans="1:3" x14ac:dyDescent="0.25">
      <c r="A52" s="5"/>
      <c r="B52" s="5"/>
      <c r="C52" s="25"/>
    </row>
    <row r="53" spans="1:3" x14ac:dyDescent="0.25">
      <c r="A53" s="5"/>
      <c r="B53" s="5"/>
      <c r="C53" s="25"/>
    </row>
    <row r="54" spans="1:3" x14ac:dyDescent="0.25">
      <c r="A54" s="5"/>
      <c r="B54" s="5"/>
      <c r="C54" s="25"/>
    </row>
    <row r="55" spans="1:3" x14ac:dyDescent="0.25">
      <c r="A55" s="5"/>
      <c r="B55" s="5"/>
      <c r="C55" s="25"/>
    </row>
    <row r="56" spans="1:3" x14ac:dyDescent="0.25">
      <c r="A56" s="5"/>
      <c r="B56" s="5"/>
      <c r="C56" s="25"/>
    </row>
    <row r="57" spans="1:3" x14ac:dyDescent="0.25">
      <c r="A57" s="5"/>
      <c r="B57" s="5"/>
      <c r="C57" s="25"/>
    </row>
    <row r="58" spans="1:3" x14ac:dyDescent="0.25">
      <c r="A58" s="5"/>
      <c r="B58" s="5"/>
      <c r="C58" s="25"/>
    </row>
    <row r="59" spans="1:3" x14ac:dyDescent="0.25">
      <c r="A59" s="5"/>
      <c r="B59" s="5"/>
      <c r="C59" s="25"/>
    </row>
    <row r="60" spans="1:3" x14ac:dyDescent="0.25">
      <c r="A60" s="5"/>
      <c r="B60" s="5"/>
      <c r="C60" s="25"/>
    </row>
    <row r="61" spans="1:3" x14ac:dyDescent="0.25">
      <c r="A61" s="5"/>
      <c r="B61" s="5"/>
      <c r="C61" s="25"/>
    </row>
    <row r="62" spans="1:3" x14ac:dyDescent="0.25">
      <c r="A62" s="5"/>
      <c r="B62" s="5"/>
      <c r="C62" s="25"/>
    </row>
    <row r="63" spans="1:3" x14ac:dyDescent="0.25">
      <c r="A63" s="5"/>
      <c r="B63" s="5"/>
      <c r="C63" s="25"/>
    </row>
    <row r="64" spans="1:3" x14ac:dyDescent="0.25">
      <c r="A64" s="5"/>
      <c r="B64" s="5"/>
      <c r="C64" s="25"/>
    </row>
    <row r="65" spans="1:3" x14ac:dyDescent="0.25">
      <c r="A65" s="5"/>
      <c r="B65" s="5"/>
      <c r="C65" s="5"/>
    </row>
    <row r="66" spans="1:3" x14ac:dyDescent="0.25">
      <c r="A66" s="5"/>
      <c r="B66" s="5"/>
      <c r="C66" s="5"/>
    </row>
    <row r="67" spans="1:3" x14ac:dyDescent="0.25">
      <c r="A67" s="5"/>
      <c r="B67" s="5"/>
      <c r="C67" s="5"/>
    </row>
    <row r="68" spans="1:3" x14ac:dyDescent="0.25">
      <c r="A68" s="5"/>
      <c r="B68" s="5"/>
      <c r="C68" s="5"/>
    </row>
    <row r="69" spans="1:3" x14ac:dyDescent="0.25">
      <c r="A69" s="5"/>
      <c r="B69" s="5"/>
      <c r="C69" s="5"/>
    </row>
  </sheetData>
  <mergeCells count="17">
    <mergeCell ref="G3:G5"/>
    <mergeCell ref="H3:H5"/>
    <mergeCell ref="A26:H26"/>
    <mergeCell ref="A11:H11"/>
    <mergeCell ref="A14:H14"/>
    <mergeCell ref="A22:H22"/>
    <mergeCell ref="A6:H6"/>
    <mergeCell ref="A1:B1"/>
    <mergeCell ref="A2:B2"/>
    <mergeCell ref="A3:A5"/>
    <mergeCell ref="B3:B5"/>
    <mergeCell ref="D3:F3"/>
    <mergeCell ref="C3:C5"/>
    <mergeCell ref="D4:D5"/>
    <mergeCell ref="E4:E5"/>
    <mergeCell ref="F4:F5"/>
    <mergeCell ref="C1:F1"/>
  </mergeCells>
  <pageMargins left="1" right="1" top="1" bottom="1" header="0.5" footer="0.5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zoomScaleNormal="100" workbookViewId="0">
      <selection activeCell="A24" sqref="A24"/>
    </sheetView>
  </sheetViews>
  <sheetFormatPr defaultRowHeight="15" x14ac:dyDescent="0.25"/>
  <cols>
    <col min="1" max="1" width="4.28515625" style="55" customWidth="1"/>
    <col min="2" max="2" width="39.7109375" style="55" customWidth="1"/>
    <col min="3" max="3" width="7.28515625" style="55" customWidth="1"/>
    <col min="4" max="4" width="6.7109375" style="55" customWidth="1"/>
    <col min="5" max="5" width="6.42578125" style="55" customWidth="1"/>
    <col min="6" max="6" width="7.5703125" style="55" customWidth="1"/>
    <col min="7" max="7" width="9.42578125" style="55" customWidth="1"/>
    <col min="8" max="8" width="6.5703125" style="55" customWidth="1"/>
    <col min="9" max="9" width="20.7109375" style="55" customWidth="1"/>
    <col min="10" max="10" width="7.28515625" style="55" customWidth="1"/>
    <col min="11" max="14" width="9.140625" style="55"/>
    <col min="15" max="15" width="19.7109375" style="55" customWidth="1"/>
    <col min="16" max="16" width="7.7109375" style="55" customWidth="1"/>
    <col min="17" max="17" width="9.140625" style="55"/>
    <col min="18" max="18" width="7.7109375" style="55" customWidth="1"/>
    <col min="19" max="16384" width="9.140625" style="55"/>
  </cols>
  <sheetData>
    <row r="1" spans="1:20" ht="15.75" x14ac:dyDescent="0.25">
      <c r="A1" s="216" t="s">
        <v>187</v>
      </c>
      <c r="B1" s="216"/>
      <c r="C1" s="84" t="s">
        <v>88</v>
      </c>
      <c r="D1" s="84"/>
      <c r="E1" s="84"/>
      <c r="F1" s="61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5.75" x14ac:dyDescent="0.25">
      <c r="A2" s="217" t="s">
        <v>115</v>
      </c>
      <c r="B2" s="217"/>
      <c r="C2" s="83" t="s">
        <v>87</v>
      </c>
      <c r="D2" s="83"/>
      <c r="E2" s="83"/>
      <c r="F2" s="61"/>
      <c r="I2" s="24"/>
      <c r="J2" s="24"/>
      <c r="K2" s="5"/>
      <c r="L2" s="5"/>
      <c r="M2" s="5"/>
      <c r="N2" s="5"/>
      <c r="O2" s="24"/>
      <c r="P2" s="24"/>
      <c r="Q2" s="5"/>
      <c r="R2" s="5"/>
      <c r="S2" s="5"/>
      <c r="T2" s="5"/>
    </row>
    <row r="3" spans="1:20" ht="15" customHeight="1" x14ac:dyDescent="0.25">
      <c r="A3" s="213" t="s">
        <v>0</v>
      </c>
      <c r="B3" s="219" t="s">
        <v>1</v>
      </c>
      <c r="C3" s="219" t="s">
        <v>38</v>
      </c>
      <c r="D3" s="218" t="s">
        <v>39</v>
      </c>
      <c r="E3" s="218"/>
      <c r="F3" s="218"/>
      <c r="G3" s="213" t="s">
        <v>36</v>
      </c>
      <c r="H3" s="210" t="s">
        <v>37</v>
      </c>
      <c r="I3" s="5"/>
      <c r="J3" s="25"/>
      <c r="K3" s="59"/>
      <c r="L3" s="59"/>
      <c r="M3" s="59"/>
      <c r="N3" s="59"/>
      <c r="O3" s="5"/>
      <c r="P3" s="25"/>
      <c r="Q3" s="59"/>
      <c r="R3" s="59"/>
      <c r="S3" s="59"/>
      <c r="T3" s="59"/>
    </row>
    <row r="4" spans="1:20" ht="15" customHeight="1" x14ac:dyDescent="0.25">
      <c r="A4" s="214"/>
      <c r="B4" s="220"/>
      <c r="C4" s="220"/>
      <c r="D4" s="222" t="s">
        <v>34</v>
      </c>
      <c r="E4" s="213" t="s">
        <v>33</v>
      </c>
      <c r="F4" s="222" t="s">
        <v>35</v>
      </c>
      <c r="G4" s="214"/>
      <c r="H4" s="211"/>
      <c r="I4" s="5"/>
      <c r="J4" s="25"/>
      <c r="K4" s="59"/>
      <c r="L4" s="59"/>
      <c r="M4" s="59"/>
      <c r="N4" s="59"/>
      <c r="O4" s="5"/>
      <c r="P4" s="25"/>
      <c r="Q4" s="59"/>
      <c r="R4" s="59"/>
      <c r="S4" s="59"/>
      <c r="T4" s="59"/>
    </row>
    <row r="5" spans="1:20" x14ac:dyDescent="0.25">
      <c r="A5" s="215"/>
      <c r="B5" s="221"/>
      <c r="C5" s="221"/>
      <c r="D5" s="223"/>
      <c r="E5" s="215"/>
      <c r="F5" s="223"/>
      <c r="G5" s="215"/>
      <c r="H5" s="212"/>
      <c r="I5" s="5"/>
      <c r="J5" s="25"/>
      <c r="K5" s="59"/>
      <c r="L5" s="59"/>
      <c r="M5" s="59"/>
      <c r="N5" s="59"/>
      <c r="O5" s="5"/>
      <c r="P5" s="25"/>
      <c r="Q5" s="59"/>
      <c r="R5" s="59"/>
      <c r="S5" s="59"/>
      <c r="T5" s="59"/>
    </row>
    <row r="6" spans="1:20" x14ac:dyDescent="0.25">
      <c r="A6" s="208" t="s">
        <v>40</v>
      </c>
      <c r="B6" s="209"/>
      <c r="C6" s="209"/>
      <c r="D6" s="209"/>
      <c r="E6" s="209"/>
      <c r="F6" s="209"/>
      <c r="G6" s="209"/>
      <c r="H6" s="209"/>
      <c r="I6" s="5"/>
      <c r="J6" s="25"/>
      <c r="K6" s="59"/>
      <c r="L6" s="59"/>
      <c r="M6" s="59"/>
      <c r="N6" s="59"/>
      <c r="O6" s="5"/>
      <c r="P6" s="25"/>
      <c r="Q6" s="59"/>
      <c r="R6" s="59"/>
      <c r="S6" s="59"/>
      <c r="T6" s="59"/>
    </row>
    <row r="7" spans="1:20" x14ac:dyDescent="0.25">
      <c r="A7" s="98">
        <v>107</v>
      </c>
      <c r="B7" s="99" t="s">
        <v>146</v>
      </c>
      <c r="C7" s="98">
        <v>160</v>
      </c>
      <c r="D7" s="100">
        <v>4.97</v>
      </c>
      <c r="E7" s="100">
        <v>6.18</v>
      </c>
      <c r="F7" s="100">
        <v>22.17</v>
      </c>
      <c r="G7" s="100">
        <v>164.13</v>
      </c>
      <c r="H7" s="100">
        <v>1.56</v>
      </c>
      <c r="I7" s="5"/>
      <c r="J7" s="25"/>
      <c r="K7" s="59"/>
      <c r="L7" s="59"/>
      <c r="M7" s="59"/>
      <c r="N7" s="59"/>
      <c r="O7" s="5"/>
      <c r="P7" s="25"/>
      <c r="Q7" s="59"/>
      <c r="R7" s="59"/>
      <c r="S7" s="59"/>
      <c r="T7" s="59"/>
    </row>
    <row r="8" spans="1:20" x14ac:dyDescent="0.25">
      <c r="A8" s="98"/>
      <c r="B8" s="102" t="s">
        <v>108</v>
      </c>
      <c r="C8" s="103">
        <v>30</v>
      </c>
      <c r="D8" s="103">
        <v>2.25</v>
      </c>
      <c r="E8" s="100">
        <v>0.87</v>
      </c>
      <c r="F8" s="98">
        <v>15.42</v>
      </c>
      <c r="G8" s="98">
        <v>78.510000000000005</v>
      </c>
      <c r="H8" s="116">
        <v>0</v>
      </c>
      <c r="I8" s="5"/>
      <c r="J8" s="25"/>
      <c r="K8" s="59"/>
      <c r="L8" s="59"/>
      <c r="M8" s="59"/>
      <c r="N8" s="59"/>
      <c r="O8" s="5"/>
      <c r="P8" s="25"/>
      <c r="Q8" s="59"/>
      <c r="R8" s="59"/>
      <c r="S8" s="59"/>
      <c r="T8" s="59"/>
    </row>
    <row r="9" spans="1:20" s="61" customFormat="1" x14ac:dyDescent="0.25">
      <c r="A9" s="124">
        <v>6</v>
      </c>
      <c r="B9" s="102" t="s">
        <v>126</v>
      </c>
      <c r="C9" s="103">
        <v>10</v>
      </c>
      <c r="D9" s="103">
        <v>2.63</v>
      </c>
      <c r="E9" s="100">
        <v>2.66</v>
      </c>
      <c r="F9" s="124">
        <v>0</v>
      </c>
      <c r="G9" s="124">
        <v>34.46</v>
      </c>
      <c r="H9" s="116">
        <v>7.0000000000000007E-2</v>
      </c>
      <c r="I9" s="5"/>
      <c r="J9" s="25"/>
      <c r="K9" s="59"/>
      <c r="L9" s="59"/>
      <c r="M9" s="59"/>
      <c r="N9" s="59"/>
      <c r="O9" s="5"/>
      <c r="P9" s="25"/>
      <c r="Q9" s="59"/>
      <c r="R9" s="59"/>
      <c r="S9" s="59"/>
      <c r="T9" s="59"/>
    </row>
    <row r="10" spans="1:20" x14ac:dyDescent="0.25">
      <c r="A10" s="98">
        <v>266</v>
      </c>
      <c r="B10" s="105" t="s">
        <v>149</v>
      </c>
      <c r="C10" s="98">
        <v>180</v>
      </c>
      <c r="D10" s="100">
        <v>2.85</v>
      </c>
      <c r="E10" s="100">
        <v>2.41</v>
      </c>
      <c r="F10" s="98">
        <v>14.36</v>
      </c>
      <c r="G10" s="98">
        <v>90.53</v>
      </c>
      <c r="H10" s="101">
        <v>1.17</v>
      </c>
      <c r="I10" s="5"/>
      <c r="J10" s="25"/>
      <c r="K10" s="59"/>
      <c r="L10" s="59"/>
      <c r="M10" s="59"/>
      <c r="N10" s="59"/>
      <c r="O10" s="5"/>
      <c r="P10" s="25"/>
      <c r="Q10" s="59"/>
      <c r="R10" s="59"/>
      <c r="S10" s="59"/>
      <c r="T10" s="59"/>
    </row>
    <row r="11" spans="1:20" x14ac:dyDescent="0.25">
      <c r="A11" s="114"/>
      <c r="B11" s="107" t="s">
        <v>57</v>
      </c>
      <c r="C11" s="114">
        <f>SUM(C7:C10)</f>
        <v>380</v>
      </c>
      <c r="D11" s="108">
        <f>SUM(D7:D10)</f>
        <v>12.7</v>
      </c>
      <c r="E11" s="108">
        <f>SUM(E7:E10)</f>
        <v>12.120000000000001</v>
      </c>
      <c r="F11" s="108">
        <f>SUM(F7:F10)</f>
        <v>51.95</v>
      </c>
      <c r="G11" s="108">
        <f>D11*4+E11*9+F11*4</f>
        <v>367.68</v>
      </c>
      <c r="H11" s="108">
        <f>SUM(H7:H10)</f>
        <v>2.8</v>
      </c>
      <c r="I11" s="5"/>
      <c r="J11" s="25"/>
      <c r="K11" s="59"/>
      <c r="L11" s="59"/>
      <c r="M11" s="59"/>
      <c r="N11" s="59"/>
      <c r="O11" s="5"/>
      <c r="P11" s="25"/>
      <c r="Q11" s="59"/>
      <c r="R11" s="59"/>
      <c r="S11" s="59"/>
      <c r="T11" s="59"/>
    </row>
    <row r="12" spans="1:20" x14ac:dyDescent="0.25">
      <c r="A12" s="206" t="s">
        <v>26</v>
      </c>
      <c r="B12" s="207"/>
      <c r="C12" s="207"/>
      <c r="D12" s="207"/>
      <c r="E12" s="207"/>
      <c r="F12" s="207"/>
      <c r="G12" s="207"/>
      <c r="H12" s="207"/>
      <c r="I12" s="5"/>
      <c r="J12" s="25"/>
      <c r="K12" s="59"/>
      <c r="L12" s="59"/>
      <c r="M12" s="59"/>
      <c r="N12" s="59"/>
      <c r="O12" s="5"/>
      <c r="P12" s="25"/>
      <c r="Q12" s="59"/>
      <c r="R12" s="59"/>
      <c r="S12" s="59"/>
      <c r="T12" s="59"/>
    </row>
    <row r="13" spans="1:20" x14ac:dyDescent="0.25">
      <c r="A13" s="98">
        <v>248</v>
      </c>
      <c r="B13" s="105" t="s">
        <v>184</v>
      </c>
      <c r="C13" s="98">
        <v>100</v>
      </c>
      <c r="D13" s="109">
        <v>0.4</v>
      </c>
      <c r="E13" s="109">
        <v>0.4</v>
      </c>
      <c r="F13" s="98">
        <v>9.8000000000000007</v>
      </c>
      <c r="G13" s="98">
        <v>44.4</v>
      </c>
      <c r="H13" s="109">
        <v>10</v>
      </c>
      <c r="I13" s="5"/>
      <c r="J13" s="25"/>
      <c r="K13" s="59"/>
      <c r="L13" s="59"/>
      <c r="M13" s="59"/>
      <c r="N13" s="59"/>
      <c r="O13" s="5"/>
      <c r="P13" s="25"/>
      <c r="Q13" s="59"/>
      <c r="R13" s="59"/>
      <c r="S13" s="59"/>
      <c r="T13" s="59"/>
    </row>
    <row r="14" spans="1:20" x14ac:dyDescent="0.25">
      <c r="A14" s="98"/>
      <c r="B14" s="107" t="s">
        <v>58</v>
      </c>
      <c r="C14" s="114">
        <f>SUM(C13)</f>
        <v>100</v>
      </c>
      <c r="D14" s="108">
        <f t="shared" ref="D14:E14" si="0">SUM(D13)</f>
        <v>0.4</v>
      </c>
      <c r="E14" s="108">
        <f t="shared" si="0"/>
        <v>0.4</v>
      </c>
      <c r="F14" s="108">
        <f>SUM(F13)</f>
        <v>9.8000000000000007</v>
      </c>
      <c r="G14" s="114">
        <f>D14*4+E14*9+F14*4</f>
        <v>44.400000000000006</v>
      </c>
      <c r="H14" s="108">
        <f t="shared" ref="H14" si="1">SUM(H13)</f>
        <v>10</v>
      </c>
      <c r="I14" s="5"/>
      <c r="J14" s="25"/>
      <c r="K14" s="59"/>
      <c r="L14" s="59"/>
      <c r="M14" s="59"/>
      <c r="N14" s="59"/>
      <c r="O14" s="5"/>
      <c r="P14" s="25"/>
      <c r="Q14" s="59"/>
      <c r="R14" s="59"/>
      <c r="S14" s="59"/>
      <c r="T14" s="59"/>
    </row>
    <row r="15" spans="1:20" x14ac:dyDescent="0.25">
      <c r="A15" s="206" t="s">
        <v>41</v>
      </c>
      <c r="B15" s="207"/>
      <c r="C15" s="207"/>
      <c r="D15" s="207"/>
      <c r="E15" s="207"/>
      <c r="F15" s="207"/>
      <c r="G15" s="207"/>
      <c r="H15" s="207"/>
      <c r="I15" s="5"/>
      <c r="J15" s="25"/>
      <c r="K15" s="59"/>
      <c r="L15" s="59"/>
      <c r="M15" s="59"/>
      <c r="N15" s="59"/>
      <c r="O15" s="5"/>
      <c r="P15" s="25"/>
      <c r="Q15" s="59"/>
      <c r="R15" s="59"/>
      <c r="S15" s="59"/>
      <c r="T15" s="59"/>
    </row>
    <row r="16" spans="1:20" x14ac:dyDescent="0.25">
      <c r="A16" s="98">
        <v>12</v>
      </c>
      <c r="B16" s="117" t="s">
        <v>173</v>
      </c>
      <c r="C16" s="98">
        <v>40</v>
      </c>
      <c r="D16" s="100">
        <v>1.24</v>
      </c>
      <c r="E16" s="100">
        <v>2.08</v>
      </c>
      <c r="F16" s="100">
        <v>2.5</v>
      </c>
      <c r="G16" s="100">
        <v>33.64</v>
      </c>
      <c r="H16" s="100">
        <v>4.4000000000000004</v>
      </c>
      <c r="I16" s="5"/>
      <c r="J16" s="25"/>
      <c r="K16" s="59"/>
      <c r="L16" s="59"/>
      <c r="M16" s="59"/>
      <c r="N16" s="59"/>
      <c r="O16" s="5"/>
      <c r="P16" s="25"/>
      <c r="Q16" s="59"/>
      <c r="R16" s="59"/>
      <c r="S16" s="59"/>
      <c r="T16" s="59"/>
    </row>
    <row r="17" spans="1:20" x14ac:dyDescent="0.25">
      <c r="A17" s="98">
        <v>63</v>
      </c>
      <c r="B17" s="105" t="s">
        <v>143</v>
      </c>
      <c r="C17" s="98">
        <v>150</v>
      </c>
      <c r="D17" s="100">
        <f>C17*2.3/100</f>
        <v>3.45</v>
      </c>
      <c r="E17" s="100">
        <f>C17*1.6/100</f>
        <v>2.4</v>
      </c>
      <c r="F17" s="98">
        <f>C17*4.9/100</f>
        <v>7.35</v>
      </c>
      <c r="G17" s="100">
        <f t="shared" ref="G17:G20" si="2">D17*4+E17*9+F17*4</f>
        <v>64.8</v>
      </c>
      <c r="H17" s="100">
        <f>C17*4.8/100</f>
        <v>7.2</v>
      </c>
      <c r="I17" s="5"/>
      <c r="J17" s="25"/>
      <c r="K17" s="59"/>
      <c r="L17" s="59"/>
      <c r="M17" s="59"/>
      <c r="N17" s="59"/>
      <c r="O17" s="5"/>
      <c r="P17" s="25"/>
      <c r="Q17" s="59"/>
      <c r="R17" s="59"/>
      <c r="S17" s="59"/>
      <c r="T17" s="59"/>
    </row>
    <row r="18" spans="1:20" x14ac:dyDescent="0.25">
      <c r="A18" s="98">
        <v>175</v>
      </c>
      <c r="B18" s="117" t="s">
        <v>193</v>
      </c>
      <c r="C18" s="98">
        <v>220</v>
      </c>
      <c r="D18" s="100">
        <v>21.71</v>
      </c>
      <c r="E18" s="98">
        <v>16.55</v>
      </c>
      <c r="F18" s="100">
        <v>15.02</v>
      </c>
      <c r="G18" s="100">
        <v>296</v>
      </c>
      <c r="H18" s="100">
        <v>5.2</v>
      </c>
      <c r="I18" s="5"/>
      <c r="J18" s="25"/>
      <c r="K18" s="59"/>
      <c r="L18" s="59"/>
      <c r="M18" s="59"/>
      <c r="N18" s="59"/>
      <c r="O18" s="5"/>
      <c r="P18" s="25"/>
      <c r="Q18" s="59"/>
      <c r="R18" s="59"/>
      <c r="S18" s="59"/>
      <c r="T18" s="59"/>
    </row>
    <row r="19" spans="1:20" x14ac:dyDescent="0.25">
      <c r="A19" s="98">
        <v>253</v>
      </c>
      <c r="B19" s="105" t="s">
        <v>136</v>
      </c>
      <c r="C19" s="98">
        <v>180</v>
      </c>
      <c r="D19" s="98">
        <f>C19*0.22/100</f>
        <v>0.39600000000000002</v>
      </c>
      <c r="E19" s="98">
        <f>C19*0.01/100</f>
        <v>1.8000000000000002E-2</v>
      </c>
      <c r="F19" s="100">
        <f>C19*13.88/100</f>
        <v>24.984000000000002</v>
      </c>
      <c r="G19" s="100">
        <f t="shared" si="2"/>
        <v>101.682</v>
      </c>
      <c r="H19" s="100">
        <f>C19*0.2/100</f>
        <v>0.36</v>
      </c>
      <c r="I19" s="5"/>
      <c r="J19" s="25"/>
      <c r="K19" s="59"/>
      <c r="L19" s="59"/>
      <c r="M19" s="59"/>
      <c r="N19" s="59"/>
      <c r="O19" s="5"/>
      <c r="P19" s="25"/>
      <c r="Q19" s="59"/>
      <c r="R19" s="59"/>
      <c r="S19" s="59"/>
      <c r="T19" s="59"/>
    </row>
    <row r="20" spans="1:20" x14ac:dyDescent="0.25">
      <c r="A20" s="98"/>
      <c r="B20" s="105" t="s">
        <v>48</v>
      </c>
      <c r="C20" s="98">
        <v>40</v>
      </c>
      <c r="D20" s="100">
        <f>C20*7.92/100</f>
        <v>3.1680000000000001</v>
      </c>
      <c r="E20" s="100">
        <f>C20*1.32/100</f>
        <v>0.52800000000000002</v>
      </c>
      <c r="F20" s="98">
        <f>C20*52.68/100</f>
        <v>21.071999999999999</v>
      </c>
      <c r="G20" s="100">
        <f t="shared" si="2"/>
        <v>101.71199999999999</v>
      </c>
      <c r="H20" s="109">
        <v>0</v>
      </c>
      <c r="I20" s="5"/>
      <c r="J20" s="25"/>
      <c r="K20" s="59"/>
      <c r="L20" s="59"/>
      <c r="M20" s="59"/>
      <c r="N20" s="59"/>
      <c r="O20" s="5"/>
      <c r="P20" s="25"/>
      <c r="Q20" s="59"/>
      <c r="R20" s="59"/>
      <c r="S20" s="59"/>
      <c r="T20" s="59"/>
    </row>
    <row r="21" spans="1:20" x14ac:dyDescent="0.25">
      <c r="A21" s="98"/>
      <c r="B21" s="107" t="s">
        <v>59</v>
      </c>
      <c r="C21" s="114">
        <f t="shared" ref="C21:H21" si="3">SUM(C16:C20)</f>
        <v>630</v>
      </c>
      <c r="D21" s="108">
        <f t="shared" si="3"/>
        <v>29.964000000000002</v>
      </c>
      <c r="E21" s="108">
        <f t="shared" si="3"/>
        <v>21.576000000000001</v>
      </c>
      <c r="F21" s="108">
        <f t="shared" si="3"/>
        <v>70.926000000000002</v>
      </c>
      <c r="G21" s="108">
        <f t="shared" si="3"/>
        <v>597.83400000000006</v>
      </c>
      <c r="H21" s="108">
        <f t="shared" si="3"/>
        <v>17.16</v>
      </c>
      <c r="I21" s="5"/>
      <c r="J21" s="25"/>
      <c r="K21" s="59"/>
      <c r="L21" s="59"/>
      <c r="M21" s="59"/>
      <c r="N21" s="59"/>
      <c r="O21" s="5"/>
      <c r="P21" s="25"/>
      <c r="Q21" s="59"/>
      <c r="R21" s="59"/>
      <c r="S21" s="59"/>
      <c r="T21" s="59"/>
    </row>
    <row r="22" spans="1:20" x14ac:dyDescent="0.25">
      <c r="A22" s="206" t="s">
        <v>50</v>
      </c>
      <c r="B22" s="207"/>
      <c r="C22" s="207"/>
      <c r="D22" s="207"/>
      <c r="E22" s="207"/>
      <c r="F22" s="207"/>
      <c r="G22" s="207"/>
      <c r="H22" s="207"/>
      <c r="I22" s="5"/>
      <c r="J22" s="25"/>
      <c r="K22" s="59"/>
      <c r="L22" s="59"/>
      <c r="M22" s="59"/>
      <c r="N22" s="59"/>
      <c r="O22" s="5"/>
      <c r="P22" s="25"/>
      <c r="Q22" s="59"/>
      <c r="R22" s="59"/>
      <c r="S22" s="59"/>
      <c r="T22" s="59"/>
    </row>
    <row r="23" spans="1:20" x14ac:dyDescent="0.25">
      <c r="A23" s="98">
        <v>283</v>
      </c>
      <c r="B23" s="105" t="s">
        <v>79</v>
      </c>
      <c r="C23" s="98">
        <v>70</v>
      </c>
      <c r="D23" s="100">
        <v>9.2200000000000006</v>
      </c>
      <c r="E23" s="100">
        <v>5.48</v>
      </c>
      <c r="F23" s="100">
        <v>29.18</v>
      </c>
      <c r="G23" s="100">
        <v>202.92</v>
      </c>
      <c r="H23" s="100">
        <v>0.04</v>
      </c>
      <c r="I23" s="5"/>
      <c r="J23" s="25"/>
      <c r="K23" s="59"/>
      <c r="L23" s="59"/>
      <c r="M23" s="59"/>
      <c r="N23" s="59"/>
      <c r="O23" s="5"/>
      <c r="P23" s="25"/>
      <c r="Q23" s="59"/>
      <c r="R23" s="59"/>
      <c r="S23" s="59"/>
      <c r="T23" s="59"/>
    </row>
    <row r="24" spans="1:20" x14ac:dyDescent="0.25">
      <c r="A24" s="98">
        <v>270</v>
      </c>
      <c r="B24" s="105" t="s">
        <v>110</v>
      </c>
      <c r="C24" s="98">
        <v>150</v>
      </c>
      <c r="D24" s="98">
        <v>5.22</v>
      </c>
      <c r="E24" s="98">
        <v>4.5</v>
      </c>
      <c r="F24" s="100">
        <v>7.2</v>
      </c>
      <c r="G24" s="100">
        <v>90</v>
      </c>
      <c r="H24" s="109">
        <v>0.45</v>
      </c>
      <c r="I24" s="5"/>
      <c r="J24" s="25"/>
      <c r="K24" s="59"/>
      <c r="L24" s="59"/>
      <c r="M24" s="59"/>
      <c r="N24" s="59"/>
      <c r="O24" s="5"/>
      <c r="P24" s="25"/>
      <c r="Q24" s="59"/>
      <c r="R24" s="59"/>
      <c r="S24" s="59"/>
      <c r="T24" s="59"/>
    </row>
    <row r="25" spans="1:20" x14ac:dyDescent="0.25">
      <c r="A25" s="98"/>
      <c r="B25" s="107" t="s">
        <v>56</v>
      </c>
      <c r="C25" s="114">
        <f t="shared" ref="C25:H25" si="4">SUM(C23:C24)</f>
        <v>220</v>
      </c>
      <c r="D25" s="108">
        <f t="shared" si="4"/>
        <v>14.440000000000001</v>
      </c>
      <c r="E25" s="108">
        <f t="shared" si="4"/>
        <v>9.98</v>
      </c>
      <c r="F25" s="114">
        <f t="shared" si="4"/>
        <v>36.380000000000003</v>
      </c>
      <c r="G25" s="114">
        <f t="shared" si="4"/>
        <v>292.91999999999996</v>
      </c>
      <c r="H25" s="114">
        <f t="shared" si="4"/>
        <v>0.49</v>
      </c>
      <c r="I25" s="24"/>
      <c r="J25" s="74"/>
      <c r="K25" s="59"/>
      <c r="L25" s="59"/>
      <c r="M25" s="59"/>
      <c r="N25" s="59"/>
      <c r="O25" s="24"/>
      <c r="P25" s="25"/>
      <c r="Q25" s="59"/>
      <c r="R25" s="59"/>
      <c r="S25" s="59"/>
      <c r="T25" s="59"/>
    </row>
    <row r="26" spans="1:20" x14ac:dyDescent="0.25">
      <c r="A26" s="224"/>
      <c r="B26" s="225"/>
      <c r="C26" s="225"/>
      <c r="D26" s="225"/>
      <c r="E26" s="225"/>
      <c r="F26" s="225"/>
      <c r="G26" s="225"/>
      <c r="H26" s="225"/>
      <c r="I26" s="24"/>
      <c r="J26" s="74"/>
      <c r="K26" s="59"/>
      <c r="L26" s="59"/>
      <c r="M26" s="59"/>
      <c r="N26" s="59"/>
      <c r="O26" s="24"/>
      <c r="P26" s="25"/>
      <c r="Q26" s="59"/>
      <c r="R26" s="59"/>
      <c r="S26" s="59"/>
      <c r="T26" s="59"/>
    </row>
    <row r="27" spans="1:20" x14ac:dyDescent="0.25">
      <c r="A27" s="114"/>
      <c r="B27" s="112" t="s">
        <v>49</v>
      </c>
      <c r="C27" s="111"/>
      <c r="D27" s="113">
        <f>D11+D14+D21+D25</f>
        <v>57.504000000000005</v>
      </c>
      <c r="E27" s="113">
        <f>E11+E14+E21+E25</f>
        <v>44.076000000000008</v>
      </c>
      <c r="F27" s="113">
        <f>F11+F14+F21+F25</f>
        <v>169.05599999999998</v>
      </c>
      <c r="G27" s="113">
        <f>G11+G14+G21+G25</f>
        <v>1302.8340000000001</v>
      </c>
      <c r="H27" s="113">
        <f>H11+H14+H21+H25</f>
        <v>30.45</v>
      </c>
      <c r="J27" s="75"/>
      <c r="P27" s="76"/>
    </row>
    <row r="28" spans="1:20" x14ac:dyDescent="0.25">
      <c r="A28" s="98"/>
      <c r="B28" s="107" t="s">
        <v>94</v>
      </c>
      <c r="C28" s="98"/>
      <c r="D28" s="114" t="s">
        <v>90</v>
      </c>
      <c r="E28" s="114" t="s">
        <v>91</v>
      </c>
      <c r="F28" s="114" t="s">
        <v>92</v>
      </c>
      <c r="G28" s="114" t="s">
        <v>93</v>
      </c>
      <c r="H28" s="114" t="s">
        <v>98</v>
      </c>
      <c r="J28" s="71"/>
      <c r="P28" s="59"/>
    </row>
    <row r="29" spans="1:20" x14ac:dyDescent="0.25">
      <c r="A29" s="21"/>
      <c r="B29" s="22"/>
      <c r="C29" s="22"/>
      <c r="D29" s="22"/>
      <c r="E29" s="22"/>
      <c r="F29" s="22"/>
      <c r="G29" s="22"/>
      <c r="H29" s="22"/>
      <c r="J29" s="71"/>
      <c r="P29" s="59"/>
    </row>
    <row r="30" spans="1:20" x14ac:dyDescent="0.25">
      <c r="A30" s="21"/>
      <c r="B30" s="22"/>
      <c r="C30" s="22"/>
      <c r="D30" s="22"/>
      <c r="E30" s="22"/>
      <c r="F30" s="22"/>
      <c r="G30" s="22"/>
      <c r="H30" s="22"/>
      <c r="J30" s="71"/>
      <c r="P30" s="59"/>
    </row>
    <row r="31" spans="1:20" x14ac:dyDescent="0.25">
      <c r="A31" s="21"/>
      <c r="B31" s="22"/>
      <c r="C31" s="22"/>
      <c r="D31" s="22"/>
      <c r="E31" s="22"/>
      <c r="F31" s="22"/>
      <c r="G31" s="22"/>
      <c r="H31" s="22"/>
      <c r="J31" s="72"/>
      <c r="P31" s="73"/>
    </row>
    <row r="32" spans="1:20" x14ac:dyDescent="0.25">
      <c r="A32" s="21"/>
      <c r="B32" s="22"/>
      <c r="C32" s="22"/>
      <c r="D32" s="22"/>
      <c r="E32" s="22"/>
      <c r="F32" s="22"/>
      <c r="G32" s="22"/>
      <c r="H32" s="22"/>
      <c r="J32" s="5"/>
      <c r="P32" s="5"/>
    </row>
    <row r="33" spans="1:9" x14ac:dyDescent="0.25">
      <c r="A33" s="21"/>
      <c r="B33" s="22"/>
      <c r="C33" s="22"/>
      <c r="D33" s="22"/>
      <c r="E33" s="22"/>
      <c r="F33" s="22"/>
      <c r="G33" s="22"/>
      <c r="H33" s="22"/>
    </row>
    <row r="34" spans="1:9" x14ac:dyDescent="0.25">
      <c r="A34" s="21"/>
      <c r="B34" s="22"/>
      <c r="C34" s="22"/>
      <c r="D34" s="22"/>
      <c r="E34" s="22"/>
      <c r="F34" s="22"/>
      <c r="G34" s="22"/>
      <c r="H34" s="22"/>
    </row>
    <row r="35" spans="1:9" x14ac:dyDescent="0.25">
      <c r="A35" s="21"/>
      <c r="B35" s="22"/>
      <c r="C35" s="22"/>
      <c r="D35" s="22"/>
      <c r="E35" s="22"/>
      <c r="F35" s="22"/>
      <c r="G35" s="22"/>
      <c r="H35" s="22"/>
    </row>
    <row r="36" spans="1:9" x14ac:dyDescent="0.25">
      <c r="A36" s="21"/>
      <c r="B36" s="22"/>
      <c r="C36" s="22"/>
      <c r="D36" s="22"/>
      <c r="E36" s="22"/>
      <c r="F36" s="22"/>
      <c r="G36" s="22"/>
      <c r="H36" s="22"/>
    </row>
    <row r="37" spans="1:9" x14ac:dyDescent="0.25">
      <c r="A37" s="24"/>
      <c r="B37" s="24"/>
      <c r="C37" s="24"/>
      <c r="D37" s="22"/>
      <c r="E37" s="22"/>
      <c r="F37" s="22"/>
      <c r="G37" s="22"/>
      <c r="H37" s="22"/>
    </row>
    <row r="38" spans="1:9" x14ac:dyDescent="0.25">
      <c r="A38" s="5"/>
      <c r="B38" s="5"/>
      <c r="C38" s="25"/>
      <c r="D38" s="21"/>
      <c r="E38" s="21"/>
      <c r="F38" s="21"/>
      <c r="G38" s="21"/>
      <c r="H38" s="21"/>
      <c r="I38" s="5"/>
    </row>
    <row r="39" spans="1:9" x14ac:dyDescent="0.25">
      <c r="A39" s="5"/>
      <c r="B39" s="5"/>
      <c r="C39" s="25"/>
      <c r="D39" s="21"/>
      <c r="E39" s="21"/>
      <c r="F39" s="21"/>
      <c r="G39" s="21"/>
      <c r="H39" s="21"/>
      <c r="I39" s="5"/>
    </row>
    <row r="40" spans="1:9" x14ac:dyDescent="0.25">
      <c r="A40" s="5"/>
      <c r="B40" s="5"/>
      <c r="C40" s="25"/>
      <c r="D40" s="21"/>
      <c r="E40" s="21"/>
      <c r="F40" s="21"/>
      <c r="G40" s="21"/>
      <c r="H40" s="21"/>
      <c r="I40" s="5"/>
    </row>
    <row r="41" spans="1:9" x14ac:dyDescent="0.25">
      <c r="A41" s="5"/>
      <c r="B41" s="5"/>
      <c r="C41" s="25"/>
      <c r="D41" s="21"/>
      <c r="E41" s="21"/>
      <c r="F41" s="21"/>
      <c r="G41" s="21"/>
      <c r="H41" s="21"/>
      <c r="I41" s="5"/>
    </row>
    <row r="42" spans="1:9" x14ac:dyDescent="0.25">
      <c r="A42" s="5"/>
      <c r="B42" s="5"/>
      <c r="C42" s="25"/>
      <c r="F42" s="15"/>
      <c r="G42" s="15"/>
      <c r="H42" s="15"/>
    </row>
    <row r="43" spans="1:9" x14ac:dyDescent="0.25">
      <c r="A43" s="5"/>
      <c r="B43" s="5"/>
      <c r="C43" s="25"/>
    </row>
    <row r="44" spans="1:9" x14ac:dyDescent="0.25">
      <c r="A44" s="5"/>
      <c r="B44" s="5"/>
      <c r="C44" s="25"/>
    </row>
    <row r="45" spans="1:9" x14ac:dyDescent="0.25">
      <c r="A45" s="5"/>
      <c r="B45" s="5"/>
      <c r="C45" s="25"/>
    </row>
    <row r="46" spans="1:9" x14ac:dyDescent="0.25">
      <c r="A46" s="5"/>
      <c r="B46" s="5"/>
      <c r="C46" s="25"/>
    </row>
    <row r="47" spans="1:9" x14ac:dyDescent="0.25">
      <c r="A47" s="5"/>
      <c r="B47" s="5"/>
      <c r="C47" s="25"/>
    </row>
    <row r="48" spans="1:9" x14ac:dyDescent="0.25">
      <c r="A48" s="5"/>
      <c r="B48" s="5"/>
      <c r="C48" s="25"/>
    </row>
    <row r="49" spans="1:3" x14ac:dyDescent="0.25">
      <c r="A49" s="5"/>
      <c r="B49" s="5"/>
      <c r="C49" s="25"/>
    </row>
    <row r="50" spans="1:3" x14ac:dyDescent="0.25">
      <c r="A50" s="5"/>
      <c r="B50" s="5"/>
      <c r="C50" s="25"/>
    </row>
    <row r="51" spans="1:3" x14ac:dyDescent="0.25">
      <c r="A51" s="5"/>
      <c r="B51" s="5"/>
      <c r="C51" s="25"/>
    </row>
    <row r="52" spans="1:3" x14ac:dyDescent="0.25">
      <c r="A52" s="5"/>
      <c r="B52" s="5"/>
      <c r="C52" s="25"/>
    </row>
    <row r="53" spans="1:3" x14ac:dyDescent="0.25">
      <c r="A53" s="5"/>
      <c r="B53" s="5"/>
      <c r="C53" s="25"/>
    </row>
    <row r="54" spans="1:3" x14ac:dyDescent="0.25">
      <c r="A54" s="5"/>
      <c r="B54" s="5"/>
      <c r="C54" s="25"/>
    </row>
    <row r="55" spans="1:3" x14ac:dyDescent="0.25">
      <c r="A55" s="5"/>
      <c r="B55" s="5"/>
      <c r="C55" s="25"/>
    </row>
    <row r="56" spans="1:3" x14ac:dyDescent="0.25">
      <c r="A56" s="5"/>
      <c r="B56" s="5"/>
      <c r="C56" s="25"/>
    </row>
    <row r="57" spans="1:3" x14ac:dyDescent="0.25">
      <c r="A57" s="5"/>
      <c r="B57" s="5"/>
      <c r="C57" s="25"/>
    </row>
    <row r="58" spans="1:3" x14ac:dyDescent="0.25">
      <c r="A58" s="5"/>
      <c r="B58" s="5"/>
      <c r="C58" s="25"/>
    </row>
    <row r="59" spans="1:3" x14ac:dyDescent="0.25">
      <c r="A59" s="5"/>
      <c r="B59" s="5"/>
      <c r="C59" s="25"/>
    </row>
    <row r="60" spans="1:3" x14ac:dyDescent="0.25">
      <c r="A60" s="5"/>
      <c r="B60" s="5"/>
      <c r="C60" s="25"/>
    </row>
    <row r="61" spans="1:3" x14ac:dyDescent="0.25">
      <c r="A61" s="5"/>
      <c r="B61" s="5"/>
      <c r="C61" s="25"/>
    </row>
    <row r="62" spans="1:3" x14ac:dyDescent="0.25">
      <c r="A62" s="5"/>
      <c r="B62" s="5"/>
      <c r="C62" s="25"/>
    </row>
    <row r="63" spans="1:3" x14ac:dyDescent="0.25">
      <c r="A63" s="5"/>
      <c r="B63" s="5"/>
      <c r="C63" s="25"/>
    </row>
    <row r="64" spans="1:3" x14ac:dyDescent="0.25">
      <c r="A64" s="5"/>
      <c r="B64" s="5"/>
      <c r="C64" s="5"/>
    </row>
    <row r="65" spans="1:3" x14ac:dyDescent="0.25">
      <c r="A65" s="5"/>
      <c r="B65" s="5"/>
      <c r="C65" s="5"/>
    </row>
    <row r="66" spans="1:3" x14ac:dyDescent="0.25">
      <c r="A66" s="5"/>
      <c r="B66" s="5"/>
      <c r="C66" s="5"/>
    </row>
    <row r="67" spans="1:3" x14ac:dyDescent="0.25">
      <c r="A67" s="5"/>
      <c r="B67" s="5"/>
      <c r="C67" s="5"/>
    </row>
    <row r="68" spans="1:3" x14ac:dyDescent="0.25">
      <c r="A68" s="5"/>
      <c r="B68" s="5"/>
      <c r="C68" s="5"/>
    </row>
  </sheetData>
  <mergeCells count="16">
    <mergeCell ref="G3:G5"/>
    <mergeCell ref="H3:H5"/>
    <mergeCell ref="A26:H26"/>
    <mergeCell ref="A12:H12"/>
    <mergeCell ref="A15:H15"/>
    <mergeCell ref="A22:H22"/>
    <mergeCell ref="A6:H6"/>
    <mergeCell ref="A1:B1"/>
    <mergeCell ref="A2:B2"/>
    <mergeCell ref="A3:A5"/>
    <mergeCell ref="B3:B5"/>
    <mergeCell ref="D3:F3"/>
    <mergeCell ref="C3:C5"/>
    <mergeCell ref="D4:D5"/>
    <mergeCell ref="E4:E5"/>
    <mergeCell ref="F4:F5"/>
  </mergeCells>
  <pageMargins left="1" right="1" top="1" bottom="1" header="0.5" footer="0.5"/>
  <pageSetup paperSize="9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"/>
  <sheetViews>
    <sheetView zoomScaleNormal="100" workbookViewId="0">
      <selection sqref="A1:B1"/>
    </sheetView>
  </sheetViews>
  <sheetFormatPr defaultRowHeight="15" x14ac:dyDescent="0.25"/>
  <cols>
    <col min="1" max="1" width="4.28515625" style="60" customWidth="1"/>
    <col min="2" max="2" width="39.7109375" style="60" customWidth="1"/>
    <col min="3" max="3" width="7.28515625" style="60" customWidth="1"/>
    <col min="4" max="4" width="6.7109375" style="60" customWidth="1"/>
    <col min="5" max="5" width="6.42578125" style="60" customWidth="1"/>
    <col min="6" max="6" width="7.42578125" style="60" customWidth="1"/>
    <col min="7" max="7" width="9.140625" style="60" customWidth="1"/>
    <col min="8" max="8" width="6.5703125" style="60" customWidth="1"/>
    <col min="9" max="9" width="20.7109375" style="60" customWidth="1"/>
    <col min="10" max="10" width="7.28515625" style="60" customWidth="1"/>
    <col min="11" max="14" width="9.140625" style="60"/>
    <col min="15" max="15" width="19.7109375" style="60" customWidth="1"/>
    <col min="16" max="16" width="7.7109375" style="60" customWidth="1"/>
    <col min="17" max="17" width="9.140625" style="60"/>
    <col min="18" max="18" width="7.7109375" style="60" customWidth="1"/>
    <col min="19" max="16384" width="9.140625" style="60"/>
  </cols>
  <sheetData>
    <row r="1" spans="1:20" ht="15.75" x14ac:dyDescent="0.25">
      <c r="A1" s="216" t="s">
        <v>187</v>
      </c>
      <c r="B1" s="216"/>
      <c r="C1" s="84" t="s">
        <v>89</v>
      </c>
      <c r="D1" s="84"/>
      <c r="E1" s="84"/>
      <c r="F1" s="61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5.75" x14ac:dyDescent="0.25">
      <c r="A2" s="217" t="s">
        <v>115</v>
      </c>
      <c r="B2" s="217"/>
      <c r="C2" s="83" t="s">
        <v>42</v>
      </c>
      <c r="D2" s="83"/>
      <c r="E2" s="83"/>
      <c r="F2" s="61"/>
      <c r="I2" s="24"/>
      <c r="J2" s="24"/>
      <c r="K2" s="5"/>
      <c r="L2" s="5"/>
      <c r="M2" s="5"/>
      <c r="N2" s="5"/>
      <c r="O2" s="24"/>
      <c r="P2" s="24"/>
      <c r="Q2" s="5"/>
      <c r="R2" s="5"/>
      <c r="S2" s="5"/>
      <c r="T2" s="5"/>
    </row>
    <row r="3" spans="1:20" ht="15" customHeight="1" x14ac:dyDescent="0.25">
      <c r="A3" s="213" t="s">
        <v>0</v>
      </c>
      <c r="B3" s="219" t="s">
        <v>1</v>
      </c>
      <c r="C3" s="219" t="s">
        <v>38</v>
      </c>
      <c r="D3" s="218" t="s">
        <v>39</v>
      </c>
      <c r="E3" s="218"/>
      <c r="F3" s="218"/>
      <c r="G3" s="213" t="s">
        <v>36</v>
      </c>
      <c r="H3" s="210" t="s">
        <v>37</v>
      </c>
      <c r="I3" s="5"/>
      <c r="J3" s="25"/>
      <c r="K3" s="59"/>
      <c r="L3" s="59"/>
      <c r="M3" s="59"/>
      <c r="N3" s="59"/>
      <c r="O3" s="5"/>
      <c r="P3" s="25"/>
      <c r="Q3" s="59"/>
      <c r="R3" s="59"/>
      <c r="S3" s="59"/>
      <c r="T3" s="59"/>
    </row>
    <row r="4" spans="1:20" ht="15" customHeight="1" x14ac:dyDescent="0.25">
      <c r="A4" s="214"/>
      <c r="B4" s="220"/>
      <c r="C4" s="220"/>
      <c r="D4" s="121" t="s">
        <v>34</v>
      </c>
      <c r="E4" s="213" t="s">
        <v>33</v>
      </c>
      <c r="F4" s="222" t="s">
        <v>35</v>
      </c>
      <c r="G4" s="214"/>
      <c r="H4" s="211"/>
      <c r="I4" s="5"/>
      <c r="J4" s="25"/>
      <c r="K4" s="59"/>
      <c r="L4" s="59"/>
      <c r="M4" s="59"/>
      <c r="N4" s="59"/>
      <c r="O4" s="5"/>
      <c r="P4" s="25"/>
      <c r="Q4" s="59"/>
      <c r="R4" s="59"/>
      <c r="S4" s="59"/>
      <c r="T4" s="59"/>
    </row>
    <row r="5" spans="1:20" x14ac:dyDescent="0.25">
      <c r="A5" s="215"/>
      <c r="B5" s="221"/>
      <c r="C5" s="221"/>
      <c r="D5" s="122"/>
      <c r="E5" s="215"/>
      <c r="F5" s="223"/>
      <c r="G5" s="215"/>
      <c r="H5" s="212"/>
      <c r="I5" s="5"/>
      <c r="J5" s="25"/>
      <c r="K5" s="59"/>
      <c r="L5" s="59"/>
      <c r="M5" s="59"/>
      <c r="N5" s="59"/>
      <c r="O5" s="5"/>
      <c r="P5" s="25"/>
      <c r="Q5" s="59"/>
      <c r="R5" s="59"/>
      <c r="S5" s="59"/>
      <c r="T5" s="59"/>
    </row>
    <row r="6" spans="1:20" x14ac:dyDescent="0.25">
      <c r="A6" s="206" t="s">
        <v>40</v>
      </c>
      <c r="B6" s="207"/>
      <c r="C6" s="207"/>
      <c r="D6" s="207"/>
      <c r="E6" s="207"/>
      <c r="F6" s="207"/>
      <c r="G6" s="207"/>
      <c r="H6" s="207"/>
      <c r="I6" s="5"/>
      <c r="J6" s="25"/>
      <c r="K6" s="59"/>
      <c r="L6" s="59"/>
      <c r="M6" s="59"/>
      <c r="N6" s="59"/>
      <c r="O6" s="5"/>
      <c r="P6" s="25"/>
      <c r="Q6" s="59"/>
      <c r="R6" s="59"/>
      <c r="S6" s="59"/>
      <c r="T6" s="59"/>
    </row>
    <row r="7" spans="1:20" x14ac:dyDescent="0.25">
      <c r="A7" s="98">
        <v>111</v>
      </c>
      <c r="B7" s="99" t="s">
        <v>134</v>
      </c>
      <c r="C7" s="98">
        <v>160</v>
      </c>
      <c r="D7" s="100">
        <f>C7*9.29/150</f>
        <v>9.9093333333333327</v>
      </c>
      <c r="E7" s="100">
        <f>C7*10.01/150</f>
        <v>10.677333333333333</v>
      </c>
      <c r="F7" s="100">
        <f>C7*22.71/150</f>
        <v>24.224000000000004</v>
      </c>
      <c r="G7" s="100">
        <f>D7*4+E7*9+F7*4</f>
        <v>232.62933333333336</v>
      </c>
      <c r="H7" s="100">
        <f>C7*0.14/150</f>
        <v>0.14933333333333335</v>
      </c>
      <c r="I7" s="5"/>
      <c r="J7" s="25"/>
      <c r="K7" s="59"/>
      <c r="L7" s="59"/>
      <c r="M7" s="59"/>
      <c r="N7" s="59"/>
      <c r="O7" s="5"/>
      <c r="P7" s="25"/>
      <c r="Q7" s="59"/>
      <c r="R7" s="59"/>
      <c r="S7" s="59"/>
      <c r="T7" s="59"/>
    </row>
    <row r="8" spans="1:20" x14ac:dyDescent="0.25">
      <c r="A8" s="98"/>
      <c r="B8" s="102" t="s">
        <v>108</v>
      </c>
      <c r="C8" s="103">
        <v>30</v>
      </c>
      <c r="D8" s="103">
        <f>C8*7.5/100</f>
        <v>2.25</v>
      </c>
      <c r="E8" s="100">
        <f>C8*2.9/100</f>
        <v>0.87</v>
      </c>
      <c r="F8" s="98">
        <f>C8*51.4/100</f>
        <v>15.42</v>
      </c>
      <c r="G8" s="98">
        <f>D8*4+E8*9+F8*4</f>
        <v>78.509999999999991</v>
      </c>
      <c r="H8" s="116">
        <v>0</v>
      </c>
      <c r="I8" s="5"/>
      <c r="J8" s="25"/>
      <c r="K8" s="59"/>
      <c r="L8" s="59"/>
      <c r="M8" s="59"/>
      <c r="N8" s="59"/>
      <c r="O8" s="5"/>
      <c r="P8" s="25"/>
      <c r="Q8" s="59"/>
      <c r="R8" s="59"/>
      <c r="S8" s="59"/>
      <c r="T8" s="59"/>
    </row>
    <row r="9" spans="1:20" s="61" customFormat="1" x14ac:dyDescent="0.25">
      <c r="A9" s="98">
        <v>6</v>
      </c>
      <c r="B9" s="102" t="s">
        <v>126</v>
      </c>
      <c r="C9" s="103">
        <v>10</v>
      </c>
      <c r="D9" s="103">
        <v>2.63</v>
      </c>
      <c r="E9" s="100">
        <v>2.66</v>
      </c>
      <c r="F9" s="98">
        <v>0</v>
      </c>
      <c r="G9" s="98">
        <v>34.436</v>
      </c>
      <c r="H9" s="116">
        <v>7.0000000000000007E-2</v>
      </c>
      <c r="I9" s="5"/>
      <c r="J9" s="25"/>
      <c r="K9" s="59"/>
      <c r="L9" s="59"/>
      <c r="M9" s="59"/>
      <c r="N9" s="59"/>
      <c r="O9" s="5"/>
      <c r="P9" s="25"/>
      <c r="Q9" s="59"/>
      <c r="R9" s="59"/>
      <c r="S9" s="59"/>
      <c r="T9" s="59"/>
    </row>
    <row r="10" spans="1:20" s="61" customFormat="1" x14ac:dyDescent="0.25">
      <c r="A10" s="124">
        <v>130</v>
      </c>
      <c r="B10" s="102" t="s">
        <v>174</v>
      </c>
      <c r="C10" s="103">
        <v>20</v>
      </c>
      <c r="D10" s="103">
        <v>2.5499999999999998</v>
      </c>
      <c r="E10" s="100">
        <v>2.2999999999999998</v>
      </c>
      <c r="F10" s="124">
        <v>0.15</v>
      </c>
      <c r="G10" s="124">
        <v>31.5</v>
      </c>
      <c r="H10" s="116">
        <v>0</v>
      </c>
      <c r="I10" s="5"/>
      <c r="J10" s="25"/>
      <c r="K10" s="59"/>
      <c r="L10" s="59"/>
      <c r="M10" s="59"/>
      <c r="N10" s="59"/>
      <c r="O10" s="5"/>
      <c r="P10" s="25"/>
      <c r="Q10" s="59"/>
      <c r="R10" s="59"/>
      <c r="S10" s="59"/>
      <c r="T10" s="59"/>
    </row>
    <row r="11" spans="1:20" x14ac:dyDescent="0.25">
      <c r="A11" s="98">
        <v>261</v>
      </c>
      <c r="B11" s="105" t="s">
        <v>194</v>
      </c>
      <c r="C11" s="98">
        <v>180</v>
      </c>
      <c r="D11" s="100">
        <v>2.67</v>
      </c>
      <c r="E11" s="100">
        <v>2.34</v>
      </c>
      <c r="F11" s="98">
        <v>14.31</v>
      </c>
      <c r="G11" s="98">
        <v>88.98</v>
      </c>
      <c r="H11" s="100">
        <v>0.03</v>
      </c>
      <c r="I11" s="5"/>
      <c r="J11" s="25"/>
      <c r="K11" s="59"/>
      <c r="L11" s="59"/>
      <c r="M11" s="59"/>
      <c r="N11" s="59"/>
      <c r="O11" s="5"/>
      <c r="P11" s="25"/>
      <c r="Q11" s="59"/>
      <c r="R11" s="59"/>
      <c r="S11" s="59"/>
      <c r="T11" s="59"/>
    </row>
    <row r="12" spans="1:20" x14ac:dyDescent="0.25">
      <c r="A12" s="114"/>
      <c r="B12" s="107" t="s">
        <v>57</v>
      </c>
      <c r="C12" s="114">
        <f>SUM(C7:C11)</f>
        <v>400</v>
      </c>
      <c r="D12" s="108">
        <f>SUM(D7:D11)</f>
        <v>20.009333333333331</v>
      </c>
      <c r="E12" s="108">
        <f>SUM(E7:E11)</f>
        <v>18.847333333333331</v>
      </c>
      <c r="F12" s="108">
        <f>SUM(F7:F11)</f>
        <v>54.104000000000006</v>
      </c>
      <c r="G12" s="108">
        <f>D12*4+E12*9+F12*4</f>
        <v>466.07933333333335</v>
      </c>
      <c r="H12" s="108">
        <f>SUM(H7:H11)</f>
        <v>0.24933333333333335</v>
      </c>
      <c r="I12" s="5"/>
      <c r="J12" s="25"/>
      <c r="K12" s="59"/>
      <c r="L12" s="59"/>
      <c r="M12" s="59"/>
      <c r="N12" s="59"/>
      <c r="O12" s="5"/>
      <c r="P12" s="25"/>
      <c r="Q12" s="59"/>
      <c r="R12" s="59"/>
      <c r="S12" s="59"/>
      <c r="T12" s="59"/>
    </row>
    <row r="13" spans="1:20" x14ac:dyDescent="0.25">
      <c r="A13" s="206" t="s">
        <v>26</v>
      </c>
      <c r="B13" s="207"/>
      <c r="C13" s="207"/>
      <c r="D13" s="207"/>
      <c r="E13" s="207"/>
      <c r="F13" s="207"/>
      <c r="G13" s="207"/>
      <c r="H13" s="207"/>
      <c r="I13" s="5"/>
      <c r="J13" s="25"/>
      <c r="K13" s="59"/>
      <c r="L13" s="59"/>
      <c r="M13" s="59"/>
      <c r="N13" s="59"/>
      <c r="O13" s="5"/>
      <c r="P13" s="25"/>
      <c r="Q13" s="59"/>
      <c r="R13" s="59"/>
      <c r="S13" s="59"/>
      <c r="T13" s="59"/>
    </row>
    <row r="14" spans="1:20" x14ac:dyDescent="0.25">
      <c r="A14" s="98">
        <v>268</v>
      </c>
      <c r="B14" s="105" t="s">
        <v>43</v>
      </c>
      <c r="C14" s="98">
        <v>150</v>
      </c>
      <c r="D14" s="109">
        <v>0</v>
      </c>
      <c r="E14" s="109">
        <v>0</v>
      </c>
      <c r="F14" s="98">
        <f>C14*15.9/100</f>
        <v>23.85</v>
      </c>
      <c r="G14" s="98">
        <f>D14*4+E14*9+F14*4</f>
        <v>95.4</v>
      </c>
      <c r="H14" s="109">
        <v>3</v>
      </c>
      <c r="I14" s="5"/>
      <c r="J14" s="25"/>
      <c r="K14" s="59"/>
      <c r="L14" s="59"/>
      <c r="M14" s="59"/>
      <c r="N14" s="59"/>
      <c r="O14" s="5"/>
      <c r="P14" s="25"/>
      <c r="Q14" s="59"/>
      <c r="R14" s="59"/>
      <c r="S14" s="59"/>
      <c r="T14" s="59"/>
    </row>
    <row r="15" spans="1:20" x14ac:dyDescent="0.25">
      <c r="A15" s="98"/>
      <c r="B15" s="107" t="s">
        <v>58</v>
      </c>
      <c r="C15" s="114">
        <f>SUM(C14)</f>
        <v>150</v>
      </c>
      <c r="D15" s="108">
        <f t="shared" ref="D15:E15" si="0">SUM(D14)</f>
        <v>0</v>
      </c>
      <c r="E15" s="108">
        <f t="shared" si="0"/>
        <v>0</v>
      </c>
      <c r="F15" s="108">
        <f>SUM(F14)</f>
        <v>23.85</v>
      </c>
      <c r="G15" s="114">
        <f>D15*4+E15*9+F15*4</f>
        <v>95.4</v>
      </c>
      <c r="H15" s="108">
        <f t="shared" ref="H15" si="1">SUM(H14)</f>
        <v>3</v>
      </c>
      <c r="I15" s="5"/>
      <c r="J15" s="25"/>
      <c r="K15" s="59"/>
      <c r="L15" s="59"/>
      <c r="M15" s="59"/>
      <c r="N15" s="59"/>
      <c r="O15" s="5"/>
      <c r="P15" s="25"/>
      <c r="Q15" s="59"/>
      <c r="R15" s="59"/>
      <c r="S15" s="59"/>
      <c r="T15" s="59"/>
    </row>
    <row r="16" spans="1:20" x14ac:dyDescent="0.25">
      <c r="A16" s="206" t="s">
        <v>41</v>
      </c>
      <c r="B16" s="207"/>
      <c r="C16" s="207"/>
      <c r="D16" s="207"/>
      <c r="E16" s="207"/>
      <c r="F16" s="207"/>
      <c r="G16" s="207"/>
      <c r="H16" s="207"/>
      <c r="I16" s="5"/>
      <c r="J16" s="25"/>
      <c r="K16" s="59"/>
      <c r="L16" s="59"/>
      <c r="M16" s="59"/>
      <c r="N16" s="59"/>
      <c r="O16" s="5"/>
      <c r="P16" s="25"/>
      <c r="Q16" s="59"/>
      <c r="R16" s="59"/>
      <c r="S16" s="59"/>
      <c r="T16" s="59"/>
    </row>
    <row r="17" spans="1:20" x14ac:dyDescent="0.25">
      <c r="A17" s="98">
        <v>37</v>
      </c>
      <c r="B17" s="105" t="s">
        <v>106</v>
      </c>
      <c r="C17" s="98">
        <v>40</v>
      </c>
      <c r="D17" s="100">
        <v>1.8</v>
      </c>
      <c r="E17" s="100">
        <v>3.14</v>
      </c>
      <c r="F17" s="98">
        <v>2.9</v>
      </c>
      <c r="G17" s="100">
        <v>47.11</v>
      </c>
      <c r="H17" s="100">
        <v>2.2799999999999998</v>
      </c>
      <c r="I17" s="5"/>
      <c r="J17" s="25"/>
      <c r="K17" s="59"/>
      <c r="L17" s="59"/>
      <c r="M17" s="59"/>
      <c r="N17" s="59"/>
      <c r="O17" s="5"/>
      <c r="P17" s="25"/>
      <c r="Q17" s="59"/>
      <c r="R17" s="59"/>
      <c r="S17" s="59"/>
      <c r="T17" s="59"/>
    </row>
    <row r="18" spans="1:20" x14ac:dyDescent="0.25">
      <c r="A18" s="98">
        <v>56</v>
      </c>
      <c r="B18" s="105" t="s">
        <v>114</v>
      </c>
      <c r="C18" s="98">
        <v>150</v>
      </c>
      <c r="D18" s="100">
        <v>1.05</v>
      </c>
      <c r="E18" s="100">
        <v>2.93</v>
      </c>
      <c r="F18" s="100">
        <v>5.09</v>
      </c>
      <c r="G18" s="100">
        <v>50.85</v>
      </c>
      <c r="H18" s="98">
        <v>7.2</v>
      </c>
      <c r="I18" s="5"/>
      <c r="J18" s="25"/>
      <c r="K18" s="59"/>
      <c r="L18" s="59"/>
      <c r="M18" s="59"/>
      <c r="N18" s="59"/>
      <c r="O18" s="5"/>
      <c r="P18" s="25"/>
      <c r="Q18" s="59"/>
      <c r="R18" s="59"/>
      <c r="S18" s="59"/>
      <c r="T18" s="59"/>
    </row>
    <row r="19" spans="1:20" s="61" customFormat="1" x14ac:dyDescent="0.25">
      <c r="A19" s="98"/>
      <c r="B19" s="105" t="s">
        <v>141</v>
      </c>
      <c r="C19" s="98">
        <v>10</v>
      </c>
      <c r="D19" s="98">
        <f>C19*2.6/100</f>
        <v>0.26</v>
      </c>
      <c r="E19" s="100">
        <f>C19*15/100</f>
        <v>1.5</v>
      </c>
      <c r="F19" s="98">
        <f>C19*3.6/100</f>
        <v>0.36</v>
      </c>
      <c r="G19" s="100">
        <f>D19*4+E19*9+F19*4</f>
        <v>15.979999999999999</v>
      </c>
      <c r="H19" s="98">
        <f>C19*0.4/100</f>
        <v>0.04</v>
      </c>
      <c r="I19" s="5"/>
      <c r="J19" s="25"/>
      <c r="K19" s="59"/>
      <c r="L19" s="59"/>
      <c r="M19" s="59"/>
      <c r="N19" s="59"/>
      <c r="O19" s="5"/>
      <c r="P19" s="25"/>
      <c r="Q19" s="59"/>
      <c r="R19" s="59"/>
      <c r="S19" s="59"/>
      <c r="T19" s="59"/>
    </row>
    <row r="20" spans="1:20" x14ac:dyDescent="0.25">
      <c r="A20" s="98">
        <v>183</v>
      </c>
      <c r="B20" s="117" t="s">
        <v>120</v>
      </c>
      <c r="C20" s="98">
        <v>70</v>
      </c>
      <c r="D20" s="100">
        <v>9</v>
      </c>
      <c r="E20" s="100">
        <v>8</v>
      </c>
      <c r="F20" s="100">
        <v>5.3</v>
      </c>
      <c r="G20" s="100">
        <v>130</v>
      </c>
      <c r="H20" s="109">
        <v>0.01</v>
      </c>
      <c r="I20" s="5"/>
      <c r="J20" s="25"/>
      <c r="K20" s="59"/>
      <c r="L20" s="59"/>
      <c r="M20" s="59"/>
      <c r="N20" s="59"/>
      <c r="O20" s="5"/>
      <c r="P20" s="25"/>
      <c r="Q20" s="59"/>
      <c r="R20" s="59"/>
      <c r="S20" s="59"/>
      <c r="T20" s="59"/>
    </row>
    <row r="21" spans="1:20" s="61" customFormat="1" x14ac:dyDescent="0.25">
      <c r="A21" s="124">
        <v>124</v>
      </c>
      <c r="B21" s="117" t="s">
        <v>127</v>
      </c>
      <c r="C21" s="124">
        <v>100</v>
      </c>
      <c r="D21" s="100">
        <v>2.72</v>
      </c>
      <c r="E21" s="100">
        <v>2.72</v>
      </c>
      <c r="F21" s="100">
        <v>16.7</v>
      </c>
      <c r="G21" s="100">
        <v>102.16</v>
      </c>
      <c r="H21" s="109">
        <v>0</v>
      </c>
      <c r="I21" s="5"/>
      <c r="J21" s="25"/>
      <c r="K21" s="59"/>
      <c r="L21" s="59"/>
      <c r="M21" s="59"/>
      <c r="N21" s="59"/>
      <c r="O21" s="5"/>
      <c r="P21" s="25"/>
      <c r="Q21" s="59"/>
      <c r="R21" s="59"/>
      <c r="S21" s="59"/>
      <c r="T21" s="59"/>
    </row>
    <row r="22" spans="1:20" x14ac:dyDescent="0.25">
      <c r="A22" s="98">
        <v>253</v>
      </c>
      <c r="B22" s="105" t="s">
        <v>75</v>
      </c>
      <c r="C22" s="98">
        <v>180</v>
      </c>
      <c r="D22" s="98">
        <v>0.39600000000000002</v>
      </c>
      <c r="E22" s="98">
        <v>1.7999999999999999E-2</v>
      </c>
      <c r="F22" s="100">
        <v>24.98</v>
      </c>
      <c r="G22" s="100">
        <v>101.68</v>
      </c>
      <c r="H22" s="98">
        <v>0.36</v>
      </c>
      <c r="I22" s="5"/>
      <c r="J22" s="25"/>
      <c r="K22" s="59"/>
      <c r="L22" s="59"/>
      <c r="M22" s="59"/>
      <c r="N22" s="59"/>
      <c r="O22" s="5"/>
      <c r="P22" s="25"/>
      <c r="Q22" s="59"/>
      <c r="R22" s="59"/>
      <c r="S22" s="59"/>
      <c r="T22" s="59"/>
    </row>
    <row r="23" spans="1:20" x14ac:dyDescent="0.25">
      <c r="A23" s="98"/>
      <c r="B23" s="105" t="s">
        <v>48</v>
      </c>
      <c r="C23" s="98">
        <v>40</v>
      </c>
      <c r="D23" s="100">
        <f>C23*7.92/100</f>
        <v>3.1680000000000001</v>
      </c>
      <c r="E23" s="100">
        <f>C23*1.32/100</f>
        <v>0.52800000000000002</v>
      </c>
      <c r="F23" s="98">
        <f>C23*52.68/100</f>
        <v>21.071999999999999</v>
      </c>
      <c r="G23" s="100">
        <f>D23*4+E23*9+F23*4</f>
        <v>101.71199999999999</v>
      </c>
      <c r="H23" s="109">
        <v>0</v>
      </c>
      <c r="I23" s="5"/>
      <c r="J23" s="25"/>
      <c r="K23" s="59"/>
      <c r="L23" s="59"/>
      <c r="M23" s="59"/>
      <c r="N23" s="59"/>
      <c r="O23" s="5"/>
      <c r="P23" s="25"/>
      <c r="Q23" s="59"/>
      <c r="R23" s="59"/>
      <c r="S23" s="59"/>
      <c r="T23" s="59"/>
    </row>
    <row r="24" spans="1:20" x14ac:dyDescent="0.25">
      <c r="A24" s="98"/>
      <c r="B24" s="107" t="s">
        <v>59</v>
      </c>
      <c r="C24" s="114">
        <f t="shared" ref="C24:H24" si="2">SUM(C17:C23)</f>
        <v>590</v>
      </c>
      <c r="D24" s="108">
        <f t="shared" si="2"/>
        <v>18.394000000000002</v>
      </c>
      <c r="E24" s="108">
        <f t="shared" si="2"/>
        <v>18.835999999999999</v>
      </c>
      <c r="F24" s="108">
        <f t="shared" si="2"/>
        <v>76.402000000000001</v>
      </c>
      <c r="G24" s="108">
        <f t="shared" si="2"/>
        <v>549.49199999999996</v>
      </c>
      <c r="H24" s="108">
        <f t="shared" si="2"/>
        <v>9.8899999999999988</v>
      </c>
      <c r="I24" s="5"/>
      <c r="J24" s="25"/>
      <c r="K24" s="59"/>
      <c r="L24" s="59"/>
      <c r="M24" s="59"/>
      <c r="N24" s="59"/>
      <c r="O24" s="5"/>
      <c r="P24" s="25"/>
      <c r="Q24" s="59"/>
      <c r="R24" s="59"/>
      <c r="S24" s="59"/>
      <c r="T24" s="59"/>
    </row>
    <row r="25" spans="1:20" x14ac:dyDescent="0.25">
      <c r="A25" s="206" t="s">
        <v>50</v>
      </c>
      <c r="B25" s="207"/>
      <c r="C25" s="207"/>
      <c r="D25" s="207"/>
      <c r="E25" s="207"/>
      <c r="F25" s="207"/>
      <c r="G25" s="207"/>
      <c r="H25" s="207"/>
      <c r="I25" s="5"/>
      <c r="J25" s="25"/>
      <c r="K25" s="59"/>
      <c r="L25" s="59"/>
      <c r="M25" s="59"/>
      <c r="N25" s="59"/>
      <c r="O25" s="5"/>
      <c r="P25" s="25"/>
      <c r="Q25" s="59"/>
      <c r="R25" s="59"/>
      <c r="S25" s="59"/>
      <c r="T25" s="59"/>
    </row>
    <row r="26" spans="1:20" x14ac:dyDescent="0.25">
      <c r="A26" s="98">
        <v>146</v>
      </c>
      <c r="B26" s="105" t="s">
        <v>111</v>
      </c>
      <c r="C26" s="98">
        <v>130</v>
      </c>
      <c r="D26" s="100">
        <v>17.760000000000002</v>
      </c>
      <c r="E26" s="100">
        <v>12.1</v>
      </c>
      <c r="F26" s="98">
        <v>18.37</v>
      </c>
      <c r="G26" s="100">
        <v>177.39</v>
      </c>
      <c r="H26" s="109">
        <v>0.19</v>
      </c>
      <c r="I26" s="5"/>
      <c r="J26" s="25"/>
      <c r="K26" s="59"/>
      <c r="L26" s="59"/>
      <c r="M26" s="59"/>
      <c r="N26" s="59"/>
      <c r="O26" s="5"/>
      <c r="P26" s="25"/>
      <c r="Q26" s="59"/>
      <c r="R26" s="59"/>
      <c r="S26" s="59"/>
      <c r="T26" s="59"/>
    </row>
    <row r="27" spans="1:20" x14ac:dyDescent="0.25">
      <c r="A27" s="98">
        <v>267</v>
      </c>
      <c r="B27" s="105" t="s">
        <v>195</v>
      </c>
      <c r="C27" s="98">
        <v>180</v>
      </c>
      <c r="D27" s="98">
        <v>0.51</v>
      </c>
      <c r="E27" s="98">
        <v>0.21</v>
      </c>
      <c r="F27" s="100">
        <v>14.23</v>
      </c>
      <c r="G27" s="100">
        <v>60.85</v>
      </c>
      <c r="H27" s="100">
        <v>75</v>
      </c>
      <c r="I27" s="5"/>
      <c r="J27" s="25"/>
      <c r="K27" s="59"/>
      <c r="L27" s="59"/>
      <c r="M27" s="59"/>
      <c r="N27" s="59"/>
      <c r="O27" s="5"/>
      <c r="P27" s="25"/>
      <c r="Q27" s="59"/>
      <c r="R27" s="59"/>
      <c r="S27" s="59"/>
      <c r="T27" s="59"/>
    </row>
    <row r="28" spans="1:20" x14ac:dyDescent="0.25">
      <c r="A28" s="98"/>
      <c r="B28" s="107" t="s">
        <v>56</v>
      </c>
      <c r="C28" s="114">
        <f t="shared" ref="C28:H28" si="3">SUM(C26:C27)</f>
        <v>310</v>
      </c>
      <c r="D28" s="114">
        <f t="shared" si="3"/>
        <v>18.270000000000003</v>
      </c>
      <c r="E28" s="114">
        <f t="shared" si="3"/>
        <v>12.31</v>
      </c>
      <c r="F28" s="108">
        <f t="shared" si="3"/>
        <v>32.6</v>
      </c>
      <c r="G28" s="114">
        <f t="shared" si="3"/>
        <v>238.23999999999998</v>
      </c>
      <c r="H28" s="114">
        <f t="shared" si="3"/>
        <v>75.19</v>
      </c>
      <c r="I28" s="24"/>
      <c r="J28" s="74"/>
      <c r="K28" s="59"/>
      <c r="L28" s="59"/>
      <c r="M28" s="59"/>
      <c r="N28" s="59"/>
      <c r="O28" s="24"/>
      <c r="P28" s="25"/>
      <c r="Q28" s="59"/>
      <c r="R28" s="59"/>
      <c r="S28" s="59"/>
      <c r="T28" s="59"/>
    </row>
    <row r="29" spans="1:20" x14ac:dyDescent="0.25">
      <c r="A29" s="224"/>
      <c r="B29" s="225"/>
      <c r="C29" s="225"/>
      <c r="D29" s="225"/>
      <c r="E29" s="225"/>
      <c r="F29" s="225"/>
      <c r="G29" s="225"/>
      <c r="H29" s="225"/>
      <c r="I29" s="24"/>
      <c r="J29" s="74"/>
      <c r="K29" s="59"/>
      <c r="L29" s="59"/>
      <c r="M29" s="59"/>
      <c r="N29" s="59"/>
      <c r="O29" s="24"/>
      <c r="P29" s="25"/>
      <c r="Q29" s="59"/>
      <c r="R29" s="59"/>
      <c r="S29" s="59"/>
      <c r="T29" s="59"/>
    </row>
    <row r="30" spans="1:20" x14ac:dyDescent="0.25">
      <c r="A30" s="98"/>
      <c r="B30" s="112" t="s">
        <v>49</v>
      </c>
      <c r="C30" s="111"/>
      <c r="D30" s="113">
        <f>D12+D15+D24+D28</f>
        <v>56.673333333333339</v>
      </c>
      <c r="E30" s="113">
        <f>E12+E15+E24+E28</f>
        <v>49.993333333333332</v>
      </c>
      <c r="F30" s="113">
        <f>F12+F15+F24+F28</f>
        <v>186.95599999999999</v>
      </c>
      <c r="G30" s="113">
        <f>G12+G15+G24+G28</f>
        <v>1349.2113333333334</v>
      </c>
      <c r="H30" s="113">
        <f>H12+H15+H24+H28</f>
        <v>88.329333333333324</v>
      </c>
      <c r="J30" s="75"/>
      <c r="P30" s="76"/>
    </row>
    <row r="31" spans="1:20" x14ac:dyDescent="0.25">
      <c r="A31" s="115"/>
      <c r="B31" s="112" t="s">
        <v>94</v>
      </c>
      <c r="C31" s="111"/>
      <c r="D31" s="115" t="s">
        <v>90</v>
      </c>
      <c r="E31" s="115" t="s">
        <v>91</v>
      </c>
      <c r="F31" s="115" t="s">
        <v>92</v>
      </c>
      <c r="G31" s="115" t="s">
        <v>93</v>
      </c>
      <c r="H31" s="115" t="s">
        <v>98</v>
      </c>
      <c r="J31" s="71"/>
      <c r="P31" s="59"/>
    </row>
    <row r="32" spans="1:20" x14ac:dyDescent="0.25">
      <c r="A32" s="65"/>
      <c r="B32" s="66"/>
      <c r="C32" s="67"/>
      <c r="D32" s="67"/>
      <c r="E32" s="67"/>
      <c r="F32" s="67"/>
      <c r="G32" s="67"/>
      <c r="H32" s="67"/>
      <c r="J32" s="71"/>
      <c r="P32" s="59"/>
    </row>
    <row r="33" spans="1:16" x14ac:dyDescent="0.25">
      <c r="A33" s="21"/>
      <c r="B33" s="22"/>
      <c r="C33" s="22"/>
      <c r="D33" s="22"/>
      <c r="E33" s="22"/>
      <c r="F33" s="22"/>
      <c r="G33" s="22"/>
      <c r="H33" s="22"/>
      <c r="J33" s="71"/>
      <c r="P33" s="59"/>
    </row>
    <row r="34" spans="1:16" x14ac:dyDescent="0.25">
      <c r="A34" s="21"/>
      <c r="B34" s="22"/>
      <c r="C34" s="22"/>
      <c r="D34" s="22"/>
      <c r="E34" s="22"/>
      <c r="F34" s="22"/>
      <c r="G34" s="22"/>
      <c r="H34" s="22"/>
      <c r="J34" s="72"/>
      <c r="P34" s="73"/>
    </row>
    <row r="35" spans="1:16" x14ac:dyDescent="0.25">
      <c r="A35" s="21"/>
      <c r="B35" s="22"/>
      <c r="C35" s="22"/>
      <c r="D35" s="22"/>
      <c r="E35" s="22"/>
      <c r="F35" s="22"/>
      <c r="G35" s="22"/>
      <c r="H35" s="22"/>
      <c r="J35" s="5"/>
      <c r="P35" s="5"/>
    </row>
    <row r="36" spans="1:16" x14ac:dyDescent="0.25">
      <c r="A36" s="21"/>
      <c r="B36" s="22"/>
      <c r="C36" s="22"/>
      <c r="D36" s="22"/>
      <c r="E36" s="22"/>
      <c r="F36" s="22"/>
      <c r="G36" s="22"/>
      <c r="H36" s="22"/>
    </row>
    <row r="37" spans="1:16" x14ac:dyDescent="0.25">
      <c r="A37" s="21"/>
      <c r="B37" s="22"/>
      <c r="C37" s="22"/>
      <c r="D37" s="22"/>
      <c r="E37" s="22"/>
      <c r="F37" s="22"/>
      <c r="G37" s="22"/>
      <c r="H37" s="22"/>
    </row>
    <row r="38" spans="1:16" x14ac:dyDescent="0.25">
      <c r="A38" s="21"/>
      <c r="B38" s="22"/>
      <c r="C38" s="22"/>
      <c r="D38" s="22"/>
      <c r="E38" s="22"/>
      <c r="F38" s="22"/>
      <c r="G38" s="22"/>
      <c r="H38" s="22"/>
    </row>
    <row r="39" spans="1:16" x14ac:dyDescent="0.25">
      <c r="A39" s="21"/>
      <c r="B39" s="22"/>
      <c r="C39" s="22"/>
      <c r="D39" s="22"/>
      <c r="E39" s="22"/>
      <c r="F39" s="22"/>
      <c r="G39" s="22"/>
      <c r="H39" s="22"/>
    </row>
    <row r="40" spans="1:16" x14ac:dyDescent="0.25">
      <c r="A40" s="24"/>
      <c r="B40" s="24"/>
      <c r="C40" s="24"/>
      <c r="D40" s="22"/>
      <c r="E40" s="22"/>
      <c r="F40" s="22"/>
      <c r="G40" s="22"/>
      <c r="H40" s="22"/>
    </row>
    <row r="41" spans="1:16" x14ac:dyDescent="0.25">
      <c r="A41" s="5"/>
      <c r="B41" s="5"/>
      <c r="C41" s="25"/>
      <c r="D41" s="21"/>
      <c r="E41" s="21"/>
      <c r="F41" s="21"/>
      <c r="G41" s="21"/>
      <c r="H41" s="21"/>
      <c r="I41" s="5"/>
    </row>
    <row r="42" spans="1:16" x14ac:dyDescent="0.25">
      <c r="A42" s="5"/>
      <c r="B42" s="5"/>
      <c r="C42" s="25"/>
      <c r="D42" s="21"/>
      <c r="E42" s="21"/>
      <c r="F42" s="21"/>
      <c r="G42" s="21"/>
      <c r="H42" s="21"/>
      <c r="I42" s="5"/>
    </row>
    <row r="43" spans="1:16" x14ac:dyDescent="0.25">
      <c r="A43" s="5"/>
      <c r="B43" s="5"/>
      <c r="C43" s="25"/>
      <c r="D43" s="21"/>
      <c r="E43" s="21"/>
      <c r="F43" s="21"/>
      <c r="G43" s="21"/>
      <c r="H43" s="21"/>
      <c r="I43" s="5"/>
    </row>
    <row r="44" spans="1:16" x14ac:dyDescent="0.25">
      <c r="A44" s="5"/>
      <c r="B44" s="5"/>
      <c r="C44" s="25"/>
      <c r="D44" s="21"/>
      <c r="E44" s="21"/>
      <c r="F44" s="21"/>
      <c r="G44" s="21"/>
      <c r="H44" s="21"/>
      <c r="I44" s="5"/>
    </row>
    <row r="45" spans="1:16" x14ac:dyDescent="0.25">
      <c r="A45" s="5"/>
      <c r="B45" s="5"/>
      <c r="C45" s="25"/>
      <c r="F45" s="15"/>
      <c r="G45" s="15"/>
      <c r="H45" s="15"/>
    </row>
    <row r="46" spans="1:16" x14ac:dyDescent="0.25">
      <c r="A46" s="5"/>
      <c r="B46" s="5"/>
      <c r="C46" s="25"/>
    </row>
    <row r="47" spans="1:16" x14ac:dyDescent="0.25">
      <c r="A47" s="5"/>
      <c r="B47" s="5"/>
      <c r="C47" s="25"/>
    </row>
    <row r="48" spans="1:16" x14ac:dyDescent="0.25">
      <c r="A48" s="5"/>
      <c r="B48" s="5"/>
      <c r="C48" s="25"/>
    </row>
    <row r="49" spans="1:3" x14ac:dyDescent="0.25">
      <c r="A49" s="5"/>
      <c r="B49" s="5"/>
      <c r="C49" s="25"/>
    </row>
    <row r="50" spans="1:3" x14ac:dyDescent="0.25">
      <c r="A50" s="5"/>
      <c r="B50" s="5"/>
      <c r="C50" s="25"/>
    </row>
    <row r="51" spans="1:3" x14ac:dyDescent="0.25">
      <c r="A51" s="5"/>
      <c r="B51" s="5"/>
      <c r="C51" s="25"/>
    </row>
    <row r="52" spans="1:3" x14ac:dyDescent="0.25">
      <c r="A52" s="5"/>
      <c r="B52" s="5"/>
      <c r="C52" s="25"/>
    </row>
    <row r="53" spans="1:3" x14ac:dyDescent="0.25">
      <c r="A53" s="5"/>
      <c r="B53" s="5"/>
      <c r="C53" s="25"/>
    </row>
    <row r="54" spans="1:3" x14ac:dyDescent="0.25">
      <c r="A54" s="5"/>
      <c r="B54" s="5"/>
      <c r="C54" s="25"/>
    </row>
    <row r="55" spans="1:3" x14ac:dyDescent="0.25">
      <c r="A55" s="5"/>
      <c r="B55" s="5"/>
      <c r="C55" s="25"/>
    </row>
    <row r="56" spans="1:3" x14ac:dyDescent="0.25">
      <c r="A56" s="5"/>
      <c r="B56" s="5"/>
      <c r="C56" s="25"/>
    </row>
    <row r="57" spans="1:3" x14ac:dyDescent="0.25">
      <c r="A57" s="5"/>
      <c r="B57" s="5"/>
      <c r="C57" s="25"/>
    </row>
    <row r="58" spans="1:3" x14ac:dyDescent="0.25">
      <c r="A58" s="5"/>
      <c r="B58" s="5"/>
      <c r="C58" s="25"/>
    </row>
    <row r="59" spans="1:3" x14ac:dyDescent="0.25">
      <c r="A59" s="5"/>
      <c r="B59" s="5"/>
      <c r="C59" s="25"/>
    </row>
    <row r="60" spans="1:3" x14ac:dyDescent="0.25">
      <c r="A60" s="5"/>
      <c r="B60" s="5"/>
      <c r="C60" s="25"/>
    </row>
    <row r="61" spans="1:3" x14ac:dyDescent="0.25">
      <c r="A61" s="5"/>
      <c r="B61" s="5"/>
      <c r="C61" s="25"/>
    </row>
    <row r="62" spans="1:3" x14ac:dyDescent="0.25">
      <c r="A62" s="5"/>
      <c r="B62" s="5"/>
      <c r="C62" s="25"/>
    </row>
    <row r="63" spans="1:3" x14ac:dyDescent="0.25">
      <c r="A63" s="5"/>
      <c r="B63" s="5"/>
      <c r="C63" s="25"/>
    </row>
    <row r="64" spans="1:3" x14ac:dyDescent="0.25">
      <c r="A64" s="5"/>
      <c r="B64" s="5"/>
      <c r="C64" s="25"/>
    </row>
    <row r="65" spans="1:3" x14ac:dyDescent="0.25">
      <c r="A65" s="5"/>
      <c r="B65" s="5"/>
      <c r="C65" s="25"/>
    </row>
    <row r="66" spans="1:3" x14ac:dyDescent="0.25">
      <c r="A66" s="5"/>
      <c r="B66" s="5"/>
      <c r="C66" s="25"/>
    </row>
    <row r="67" spans="1:3" x14ac:dyDescent="0.25">
      <c r="A67" s="5"/>
      <c r="B67" s="5"/>
      <c r="C67" s="5"/>
    </row>
    <row r="68" spans="1:3" x14ac:dyDescent="0.25">
      <c r="A68" s="5"/>
      <c r="B68" s="5"/>
      <c r="C68" s="5"/>
    </row>
    <row r="69" spans="1:3" x14ac:dyDescent="0.25">
      <c r="A69" s="5"/>
      <c r="B69" s="5"/>
      <c r="C69" s="5"/>
    </row>
    <row r="70" spans="1:3" x14ac:dyDescent="0.25">
      <c r="A70" s="5"/>
      <c r="B70" s="5"/>
      <c r="C70" s="5"/>
    </row>
    <row r="71" spans="1:3" x14ac:dyDescent="0.25">
      <c r="A71" s="5"/>
      <c r="B71" s="5"/>
      <c r="C71" s="5"/>
    </row>
  </sheetData>
  <mergeCells count="15">
    <mergeCell ref="H3:H5"/>
    <mergeCell ref="G3:G5"/>
    <mergeCell ref="A6:H6"/>
    <mergeCell ref="A29:H29"/>
    <mergeCell ref="A13:H13"/>
    <mergeCell ref="A16:H16"/>
    <mergeCell ref="A25:H25"/>
    <mergeCell ref="A1:B1"/>
    <mergeCell ref="A2:B2"/>
    <mergeCell ref="A3:A5"/>
    <mergeCell ref="B3:B5"/>
    <mergeCell ref="D3:F3"/>
    <mergeCell ref="C3:C5"/>
    <mergeCell ref="E4:E5"/>
    <mergeCell ref="F4:F5"/>
  </mergeCells>
  <pageMargins left="0.98425196850393704" right="0.98425196850393704" top="0.98425196850393704" bottom="0.98425196850393704" header="0.51181102362204722" footer="0.51181102362204722"/>
  <pageSetup paperSize="9" scale="95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"/>
  <sheetViews>
    <sheetView zoomScaleNormal="100" workbookViewId="0">
      <selection activeCell="B24" sqref="B24"/>
    </sheetView>
  </sheetViews>
  <sheetFormatPr defaultRowHeight="15" x14ac:dyDescent="0.25"/>
  <cols>
    <col min="1" max="1" width="4.85546875" style="60" customWidth="1"/>
    <col min="2" max="2" width="38.85546875" style="60" customWidth="1"/>
    <col min="3" max="3" width="7.28515625" style="60" customWidth="1"/>
    <col min="4" max="4" width="6.7109375" style="60" customWidth="1"/>
    <col min="5" max="5" width="6.42578125" style="60" customWidth="1"/>
    <col min="6" max="6" width="7.28515625" style="60" customWidth="1"/>
    <col min="7" max="7" width="9.42578125" style="60" customWidth="1"/>
    <col min="8" max="8" width="6.5703125" style="60" customWidth="1"/>
    <col min="9" max="9" width="20.7109375" style="60" customWidth="1"/>
    <col min="10" max="10" width="7.28515625" style="60" customWidth="1"/>
    <col min="11" max="14" width="9.140625" style="60"/>
    <col min="15" max="15" width="19.7109375" style="60" customWidth="1"/>
    <col min="16" max="16" width="7.7109375" style="60" customWidth="1"/>
    <col min="17" max="17" width="9.140625" style="60"/>
    <col min="18" max="18" width="7.7109375" style="60" customWidth="1"/>
    <col min="19" max="16384" width="9.140625" style="60"/>
  </cols>
  <sheetData>
    <row r="1" spans="1:20" ht="15.75" x14ac:dyDescent="0.25">
      <c r="A1" s="216" t="s">
        <v>187</v>
      </c>
      <c r="B1" s="216"/>
      <c r="C1" s="84" t="s">
        <v>89</v>
      </c>
      <c r="D1" s="84"/>
      <c r="E1" s="84"/>
      <c r="F1" s="61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5.75" x14ac:dyDescent="0.25">
      <c r="A2" s="217" t="s">
        <v>115</v>
      </c>
      <c r="B2" s="217"/>
      <c r="C2" s="83" t="s">
        <v>60</v>
      </c>
      <c r="D2" s="83"/>
      <c r="E2" s="83"/>
      <c r="F2" s="61"/>
      <c r="I2" s="24"/>
      <c r="J2" s="24"/>
      <c r="K2" s="5"/>
      <c r="L2" s="5"/>
      <c r="M2" s="5"/>
      <c r="N2" s="5"/>
      <c r="O2" s="24"/>
      <c r="P2" s="24"/>
      <c r="Q2" s="5"/>
      <c r="R2" s="5"/>
      <c r="S2" s="5"/>
      <c r="T2" s="5"/>
    </row>
    <row r="3" spans="1:20" ht="15" customHeight="1" x14ac:dyDescent="0.25">
      <c r="A3" s="213" t="s">
        <v>0</v>
      </c>
      <c r="B3" s="219" t="s">
        <v>1</v>
      </c>
      <c r="C3" s="219" t="s">
        <v>38</v>
      </c>
      <c r="D3" s="218" t="s">
        <v>39</v>
      </c>
      <c r="E3" s="218"/>
      <c r="F3" s="218"/>
      <c r="G3" s="213" t="s">
        <v>36</v>
      </c>
      <c r="H3" s="210" t="s">
        <v>37</v>
      </c>
      <c r="I3" s="5"/>
      <c r="J3" s="25"/>
      <c r="K3" s="59"/>
      <c r="L3" s="59"/>
      <c r="M3" s="59"/>
      <c r="N3" s="59"/>
      <c r="O3" s="5"/>
      <c r="P3" s="25"/>
      <c r="Q3" s="59"/>
      <c r="R3" s="59"/>
      <c r="S3" s="59"/>
      <c r="T3" s="59"/>
    </row>
    <row r="4" spans="1:20" ht="15" customHeight="1" x14ac:dyDescent="0.25">
      <c r="A4" s="214"/>
      <c r="B4" s="220"/>
      <c r="C4" s="220"/>
      <c r="D4" s="222" t="s">
        <v>34</v>
      </c>
      <c r="E4" s="213" t="s">
        <v>33</v>
      </c>
      <c r="F4" s="222" t="s">
        <v>35</v>
      </c>
      <c r="G4" s="214"/>
      <c r="H4" s="211"/>
      <c r="I4" s="5"/>
      <c r="J4" s="25"/>
      <c r="K4" s="59"/>
      <c r="L4" s="59"/>
      <c r="M4" s="59"/>
      <c r="N4" s="59"/>
      <c r="O4" s="5"/>
      <c r="P4" s="25"/>
      <c r="Q4" s="59"/>
      <c r="R4" s="59"/>
      <c r="S4" s="59"/>
      <c r="T4" s="59"/>
    </row>
    <row r="5" spans="1:20" x14ac:dyDescent="0.25">
      <c r="A5" s="215"/>
      <c r="B5" s="221"/>
      <c r="C5" s="221"/>
      <c r="D5" s="223"/>
      <c r="E5" s="215"/>
      <c r="F5" s="223"/>
      <c r="G5" s="215"/>
      <c r="H5" s="212"/>
      <c r="I5" s="5"/>
      <c r="J5" s="25"/>
      <c r="K5" s="59"/>
      <c r="L5" s="59"/>
      <c r="M5" s="59"/>
      <c r="N5" s="59"/>
      <c r="O5" s="5"/>
      <c r="P5" s="25"/>
      <c r="Q5" s="59"/>
      <c r="R5" s="59"/>
      <c r="S5" s="59"/>
      <c r="T5" s="59"/>
    </row>
    <row r="6" spans="1:20" x14ac:dyDescent="0.25">
      <c r="A6" s="206" t="s">
        <v>40</v>
      </c>
      <c r="B6" s="207"/>
      <c r="C6" s="207"/>
      <c r="D6" s="207"/>
      <c r="E6" s="207"/>
      <c r="F6" s="207"/>
      <c r="G6" s="207"/>
      <c r="H6" s="207"/>
      <c r="I6" s="5"/>
      <c r="J6" s="25"/>
      <c r="K6" s="59"/>
      <c r="L6" s="59"/>
      <c r="M6" s="59"/>
      <c r="N6" s="59"/>
      <c r="O6" s="5"/>
      <c r="P6" s="25"/>
      <c r="Q6" s="59"/>
      <c r="R6" s="59"/>
      <c r="S6" s="59"/>
      <c r="T6" s="59"/>
    </row>
    <row r="7" spans="1:20" x14ac:dyDescent="0.25">
      <c r="A7" s="98">
        <v>111</v>
      </c>
      <c r="B7" s="99" t="s">
        <v>134</v>
      </c>
      <c r="C7" s="98">
        <v>160</v>
      </c>
      <c r="D7" s="100">
        <v>3.24</v>
      </c>
      <c r="E7" s="100">
        <v>4.2699999999999996</v>
      </c>
      <c r="F7" s="98">
        <v>23.14</v>
      </c>
      <c r="G7" s="100">
        <v>143.94999999999999</v>
      </c>
      <c r="H7" s="116">
        <v>0</v>
      </c>
      <c r="I7" s="5"/>
      <c r="J7" s="25"/>
      <c r="K7" s="59"/>
      <c r="L7" s="59"/>
      <c r="M7" s="59"/>
      <c r="N7" s="59"/>
      <c r="O7" s="5"/>
      <c r="P7" s="25"/>
      <c r="Q7" s="59"/>
      <c r="R7" s="59"/>
      <c r="S7" s="59"/>
      <c r="T7" s="59"/>
    </row>
    <row r="8" spans="1:20" s="61" customFormat="1" x14ac:dyDescent="0.25">
      <c r="A8" s="98">
        <v>1</v>
      </c>
      <c r="B8" s="102" t="s">
        <v>137</v>
      </c>
      <c r="C8" s="103">
        <v>40</v>
      </c>
      <c r="D8" s="103">
        <v>2.46</v>
      </c>
      <c r="E8" s="100">
        <v>7.55</v>
      </c>
      <c r="F8" s="98">
        <v>14.62</v>
      </c>
      <c r="G8" s="98">
        <v>136.27000000000001</v>
      </c>
      <c r="H8" s="116">
        <v>0</v>
      </c>
      <c r="I8" s="5"/>
      <c r="J8" s="25"/>
      <c r="K8" s="59"/>
      <c r="L8" s="59"/>
      <c r="M8" s="59"/>
      <c r="N8" s="59"/>
      <c r="O8" s="5"/>
      <c r="P8" s="25"/>
      <c r="Q8" s="59"/>
      <c r="R8" s="59"/>
      <c r="S8" s="59"/>
      <c r="T8" s="59"/>
    </row>
    <row r="9" spans="1:20" x14ac:dyDescent="0.25">
      <c r="A9" s="98">
        <v>266</v>
      </c>
      <c r="B9" s="105" t="s">
        <v>32</v>
      </c>
      <c r="C9" s="98">
        <v>180</v>
      </c>
      <c r="D9" s="100">
        <v>3.15</v>
      </c>
      <c r="E9" s="100">
        <v>2.72</v>
      </c>
      <c r="F9" s="98">
        <v>12.96</v>
      </c>
      <c r="G9" s="98">
        <f>D9*4+E9*9+F9*4</f>
        <v>88.92</v>
      </c>
      <c r="H9" s="101">
        <v>1.2</v>
      </c>
      <c r="I9" s="5"/>
      <c r="J9" s="25"/>
      <c r="K9" s="59"/>
      <c r="L9" s="59"/>
      <c r="M9" s="59"/>
      <c r="N9" s="59"/>
      <c r="O9" s="5"/>
      <c r="P9" s="25"/>
      <c r="Q9" s="59"/>
      <c r="R9" s="59"/>
      <c r="S9" s="59"/>
      <c r="T9" s="59"/>
    </row>
    <row r="10" spans="1:20" x14ac:dyDescent="0.25">
      <c r="A10" s="114"/>
      <c r="B10" s="107" t="s">
        <v>57</v>
      </c>
      <c r="C10" s="114">
        <f>SUM(C7:C9)</f>
        <v>380</v>
      </c>
      <c r="D10" s="108">
        <f>SUM(D7:D9)</f>
        <v>8.85</v>
      </c>
      <c r="E10" s="108">
        <f>SUM(E7:E9)</f>
        <v>14.540000000000001</v>
      </c>
      <c r="F10" s="108">
        <f>SUM(F7:F9)</f>
        <v>50.72</v>
      </c>
      <c r="G10" s="108">
        <f>D10*4+E10*9+F10*4</f>
        <v>369.14</v>
      </c>
      <c r="H10" s="108">
        <f>SUM(H7:H9)</f>
        <v>1.2</v>
      </c>
      <c r="I10" s="5"/>
      <c r="J10" s="25"/>
      <c r="K10" s="59"/>
      <c r="L10" s="59"/>
      <c r="M10" s="59"/>
      <c r="N10" s="59"/>
      <c r="O10" s="5"/>
      <c r="P10" s="25"/>
      <c r="Q10" s="59"/>
      <c r="R10" s="59"/>
      <c r="S10" s="59"/>
      <c r="T10" s="59"/>
    </row>
    <row r="11" spans="1:20" x14ac:dyDescent="0.25">
      <c r="A11" s="206" t="s">
        <v>26</v>
      </c>
      <c r="B11" s="207"/>
      <c r="C11" s="207"/>
      <c r="D11" s="207"/>
      <c r="E11" s="207"/>
      <c r="F11" s="207"/>
      <c r="G11" s="207"/>
      <c r="H11" s="207"/>
      <c r="I11" s="5"/>
      <c r="J11" s="25"/>
      <c r="K11" s="59"/>
      <c r="L11" s="59"/>
      <c r="M11" s="59"/>
      <c r="N11" s="59"/>
      <c r="O11" s="5"/>
      <c r="P11" s="25"/>
      <c r="Q11" s="59"/>
      <c r="R11" s="59"/>
      <c r="S11" s="59"/>
      <c r="T11" s="59"/>
    </row>
    <row r="12" spans="1:20" x14ac:dyDescent="0.25">
      <c r="A12" s="98">
        <v>248</v>
      </c>
      <c r="B12" s="105" t="s">
        <v>184</v>
      </c>
      <c r="C12" s="98">
        <v>100</v>
      </c>
      <c r="D12" s="109">
        <v>0.4</v>
      </c>
      <c r="E12" s="109">
        <v>0.4</v>
      </c>
      <c r="F12" s="98">
        <v>9.8000000000000007</v>
      </c>
      <c r="G12" s="100">
        <v>44</v>
      </c>
      <c r="H12" s="100">
        <v>10</v>
      </c>
      <c r="I12" s="5"/>
      <c r="J12" s="25"/>
      <c r="K12" s="59"/>
      <c r="L12" s="59"/>
      <c r="M12" s="59"/>
      <c r="N12" s="59"/>
      <c r="O12" s="5"/>
      <c r="P12" s="25"/>
      <c r="Q12" s="59"/>
      <c r="R12" s="59"/>
      <c r="S12" s="59"/>
      <c r="T12" s="59"/>
    </row>
    <row r="13" spans="1:20" x14ac:dyDescent="0.25">
      <c r="A13" s="98"/>
      <c r="B13" s="107" t="s">
        <v>58</v>
      </c>
      <c r="C13" s="114">
        <f>SUM(C12)</f>
        <v>100</v>
      </c>
      <c r="D13" s="108">
        <f t="shared" ref="D13:E13" si="0">SUM(D12)</f>
        <v>0.4</v>
      </c>
      <c r="E13" s="108">
        <f t="shared" si="0"/>
        <v>0.4</v>
      </c>
      <c r="F13" s="108">
        <f>SUM(F12)</f>
        <v>9.8000000000000007</v>
      </c>
      <c r="G13" s="114">
        <f>D13*4+E13*9+F13*4</f>
        <v>44.400000000000006</v>
      </c>
      <c r="H13" s="108">
        <f t="shared" ref="H13" si="1">SUM(H12)</f>
        <v>10</v>
      </c>
      <c r="I13" s="5"/>
      <c r="J13" s="25"/>
      <c r="K13" s="59"/>
      <c r="L13" s="59"/>
      <c r="M13" s="59"/>
      <c r="N13" s="59"/>
      <c r="O13" s="5"/>
      <c r="P13" s="25"/>
      <c r="Q13" s="59"/>
      <c r="R13" s="59"/>
      <c r="S13" s="59"/>
      <c r="T13" s="59"/>
    </row>
    <row r="14" spans="1:20" x14ac:dyDescent="0.25">
      <c r="A14" s="206" t="s">
        <v>41</v>
      </c>
      <c r="B14" s="207"/>
      <c r="C14" s="207"/>
      <c r="D14" s="207"/>
      <c r="E14" s="207"/>
      <c r="F14" s="207"/>
      <c r="G14" s="207"/>
      <c r="H14" s="207"/>
      <c r="I14" s="5"/>
      <c r="J14" s="25"/>
      <c r="K14" s="59"/>
      <c r="L14" s="59"/>
      <c r="M14" s="59"/>
      <c r="N14" s="59"/>
      <c r="O14" s="5"/>
      <c r="P14" s="25"/>
      <c r="Q14" s="59"/>
      <c r="R14" s="59"/>
      <c r="S14" s="59"/>
      <c r="T14" s="59"/>
    </row>
    <row r="15" spans="1:20" s="61" customFormat="1" x14ac:dyDescent="0.25">
      <c r="A15" s="118">
        <v>16</v>
      </c>
      <c r="B15" s="246" t="s">
        <v>175</v>
      </c>
      <c r="C15" s="119">
        <v>40</v>
      </c>
      <c r="D15" s="119">
        <v>0.72</v>
      </c>
      <c r="E15" s="119">
        <v>2</v>
      </c>
      <c r="F15" s="119">
        <v>3.19</v>
      </c>
      <c r="G15" s="119">
        <v>33.6</v>
      </c>
      <c r="H15" s="246">
        <v>7.9</v>
      </c>
      <c r="I15" s="5"/>
      <c r="J15" s="25"/>
      <c r="K15" s="59"/>
      <c r="L15" s="59"/>
      <c r="M15" s="59"/>
      <c r="N15" s="59"/>
      <c r="O15" s="5"/>
      <c r="P15" s="25"/>
      <c r="Q15" s="59"/>
      <c r="R15" s="59"/>
      <c r="S15" s="59"/>
      <c r="T15" s="59"/>
    </row>
    <row r="16" spans="1:20" x14ac:dyDescent="0.25">
      <c r="A16" s="98">
        <v>65</v>
      </c>
      <c r="B16" s="105" t="s">
        <v>155</v>
      </c>
      <c r="C16" s="98">
        <v>150</v>
      </c>
      <c r="D16" s="100">
        <v>1.73</v>
      </c>
      <c r="E16" s="100">
        <v>1.85</v>
      </c>
      <c r="F16" s="100">
        <v>10.1</v>
      </c>
      <c r="G16" s="100">
        <v>63.89</v>
      </c>
      <c r="H16" s="98">
        <v>4.95</v>
      </c>
      <c r="I16" s="5"/>
      <c r="J16" s="25"/>
      <c r="K16" s="59"/>
      <c r="L16" s="59"/>
      <c r="M16" s="59"/>
      <c r="N16" s="59"/>
      <c r="O16" s="5"/>
      <c r="P16" s="25"/>
      <c r="Q16" s="59"/>
      <c r="R16" s="59"/>
      <c r="S16" s="59"/>
      <c r="T16" s="59"/>
    </row>
    <row r="17" spans="1:23" x14ac:dyDescent="0.25">
      <c r="A17" s="98">
        <v>156</v>
      </c>
      <c r="B17" s="105" t="s">
        <v>121</v>
      </c>
      <c r="C17" s="98">
        <v>70</v>
      </c>
      <c r="D17" s="100">
        <v>6.81</v>
      </c>
      <c r="E17" s="100">
        <v>3.46</v>
      </c>
      <c r="F17" s="100">
        <v>2.66</v>
      </c>
      <c r="G17" s="100">
        <v>69.02</v>
      </c>
      <c r="H17" s="98">
        <v>2.61</v>
      </c>
      <c r="I17" s="5"/>
      <c r="J17" s="25"/>
      <c r="K17" s="59"/>
      <c r="L17" s="59"/>
      <c r="M17" s="59"/>
      <c r="N17" s="59"/>
      <c r="O17" s="5"/>
      <c r="P17" s="25"/>
      <c r="Q17" s="59"/>
      <c r="R17" s="59"/>
      <c r="S17" s="59"/>
      <c r="T17" s="59"/>
    </row>
    <row r="18" spans="1:23" x14ac:dyDescent="0.25">
      <c r="A18" s="98">
        <v>216</v>
      </c>
      <c r="B18" s="105" t="s">
        <v>196</v>
      </c>
      <c r="C18" s="98">
        <v>150</v>
      </c>
      <c r="D18" s="100">
        <v>3.06</v>
      </c>
      <c r="E18" s="100">
        <v>4.8</v>
      </c>
      <c r="F18" s="100">
        <v>20.45</v>
      </c>
      <c r="G18" s="100">
        <v>137.22</v>
      </c>
      <c r="H18" s="98">
        <v>18.164999999999999</v>
      </c>
      <c r="I18" s="5"/>
      <c r="J18" s="25"/>
      <c r="K18" s="59"/>
      <c r="L18" s="59"/>
      <c r="M18" s="59"/>
      <c r="N18" s="59"/>
      <c r="O18" s="5"/>
      <c r="P18" s="25"/>
      <c r="Q18" s="59"/>
      <c r="R18" s="59"/>
      <c r="S18" s="59"/>
      <c r="T18" s="59"/>
    </row>
    <row r="19" spans="1:23" x14ac:dyDescent="0.25">
      <c r="A19" s="98">
        <v>253</v>
      </c>
      <c r="B19" s="105" t="s">
        <v>64</v>
      </c>
      <c r="C19" s="98">
        <v>180</v>
      </c>
      <c r="D19" s="100">
        <f>C19*0.22/100</f>
        <v>0.39600000000000002</v>
      </c>
      <c r="E19" s="98">
        <f>C19*0.01/100</f>
        <v>1.8000000000000002E-2</v>
      </c>
      <c r="F19" s="100">
        <f>C19*13.88/100</f>
        <v>24.984000000000002</v>
      </c>
      <c r="G19" s="100">
        <f t="shared" ref="G19" si="2">D19*4+E19*9+F19*4</f>
        <v>101.682</v>
      </c>
      <c r="H19" s="98">
        <f>C19*0.2/100</f>
        <v>0.36</v>
      </c>
      <c r="I19" s="5"/>
      <c r="J19" s="25"/>
      <c r="K19" s="59"/>
      <c r="L19" s="59"/>
      <c r="M19" s="59"/>
      <c r="N19" s="59"/>
      <c r="O19" s="5"/>
      <c r="P19" s="25"/>
      <c r="Q19" s="59"/>
      <c r="R19" s="59"/>
      <c r="S19" s="59"/>
      <c r="T19" s="59"/>
    </row>
    <row r="20" spans="1:23" x14ac:dyDescent="0.25">
      <c r="A20" s="98"/>
      <c r="B20" s="105" t="s">
        <v>48</v>
      </c>
      <c r="C20" s="98">
        <v>40</v>
      </c>
      <c r="D20" s="100">
        <f>C20*7.92/100</f>
        <v>3.1680000000000001</v>
      </c>
      <c r="E20" s="100">
        <f>C20*1.32/100</f>
        <v>0.52800000000000002</v>
      </c>
      <c r="F20" s="98">
        <f>C20*52.68/100</f>
        <v>21.071999999999999</v>
      </c>
      <c r="G20" s="100">
        <f t="shared" ref="G20" si="3">D20*4+E20*9+F20*4</f>
        <v>101.71199999999999</v>
      </c>
      <c r="H20" s="109">
        <v>0</v>
      </c>
      <c r="I20" s="5"/>
      <c r="J20" s="25"/>
      <c r="K20" s="59"/>
      <c r="L20" s="59"/>
      <c r="M20" s="59"/>
      <c r="N20" s="59"/>
      <c r="O20" s="5"/>
      <c r="P20" s="25"/>
      <c r="Q20" s="59"/>
      <c r="R20" s="59"/>
      <c r="S20" s="59"/>
      <c r="T20" s="59"/>
    </row>
    <row r="21" spans="1:23" x14ac:dyDescent="0.25">
      <c r="A21" s="114"/>
      <c r="B21" s="107" t="s">
        <v>59</v>
      </c>
      <c r="C21" s="114">
        <f t="shared" ref="C21:H21" si="4">SUM(C16:C20)</f>
        <v>590</v>
      </c>
      <c r="D21" s="108">
        <f t="shared" si="4"/>
        <v>15.164000000000001</v>
      </c>
      <c r="E21" s="108">
        <f t="shared" si="4"/>
        <v>10.656000000000001</v>
      </c>
      <c r="F21" s="108">
        <f t="shared" si="4"/>
        <v>79.266000000000005</v>
      </c>
      <c r="G21" s="108">
        <f t="shared" si="4"/>
        <v>473.524</v>
      </c>
      <c r="H21" s="108">
        <f t="shared" si="4"/>
        <v>26.085000000000001</v>
      </c>
      <c r="I21" s="5"/>
      <c r="J21" s="25"/>
      <c r="K21" s="59"/>
      <c r="L21" s="59"/>
      <c r="M21" s="59"/>
      <c r="N21" s="59"/>
      <c r="O21" s="5"/>
      <c r="P21" s="25"/>
      <c r="Q21" s="59"/>
      <c r="R21" s="59"/>
      <c r="S21" s="59"/>
      <c r="T21" s="59"/>
    </row>
    <row r="22" spans="1:23" x14ac:dyDescent="0.25">
      <c r="A22" s="206" t="s">
        <v>50</v>
      </c>
      <c r="B22" s="207"/>
      <c r="C22" s="207"/>
      <c r="D22" s="207"/>
      <c r="E22" s="207"/>
      <c r="F22" s="207"/>
      <c r="G22" s="207"/>
      <c r="H22" s="207"/>
      <c r="I22" s="5"/>
      <c r="J22" s="25"/>
      <c r="K22" s="59"/>
      <c r="L22" s="59"/>
      <c r="M22" s="59"/>
      <c r="N22" s="59"/>
      <c r="O22" s="5"/>
      <c r="P22" s="25"/>
      <c r="Q22" s="59"/>
      <c r="R22" s="59"/>
      <c r="S22" s="59"/>
      <c r="T22" s="59"/>
    </row>
    <row r="23" spans="1:23" x14ac:dyDescent="0.25">
      <c r="A23" s="98">
        <v>290</v>
      </c>
      <c r="B23" s="105" t="s">
        <v>107</v>
      </c>
      <c r="C23" s="98">
        <v>50</v>
      </c>
      <c r="D23" s="100">
        <v>3.88</v>
      </c>
      <c r="E23" s="100">
        <v>2.36</v>
      </c>
      <c r="F23" s="100">
        <v>12.17</v>
      </c>
      <c r="G23" s="100">
        <v>85.42</v>
      </c>
      <c r="H23" s="100">
        <v>0.1</v>
      </c>
      <c r="I23" s="5"/>
      <c r="J23" s="25"/>
      <c r="K23" s="59"/>
      <c r="L23" s="59"/>
      <c r="M23" s="59"/>
      <c r="N23" s="59"/>
      <c r="O23" s="5"/>
      <c r="P23" s="25"/>
      <c r="Q23" s="59"/>
      <c r="R23" s="59"/>
      <c r="S23" s="59"/>
      <c r="T23" s="59"/>
    </row>
    <row r="24" spans="1:23" x14ac:dyDescent="0.25">
      <c r="A24" s="98">
        <v>270</v>
      </c>
      <c r="B24" s="105" t="s">
        <v>73</v>
      </c>
      <c r="C24" s="98">
        <v>150</v>
      </c>
      <c r="D24" s="98">
        <v>4.3499999999999996</v>
      </c>
      <c r="E24" s="98">
        <v>3.75</v>
      </c>
      <c r="F24" s="100">
        <v>6.3</v>
      </c>
      <c r="G24" s="100">
        <f>D24*4+E24*9+F24*4</f>
        <v>76.349999999999994</v>
      </c>
      <c r="H24" s="98">
        <f>C24*1.42/150</f>
        <v>1.42</v>
      </c>
      <c r="I24" s="5"/>
      <c r="J24" s="25"/>
      <c r="K24" s="59"/>
      <c r="L24" s="59"/>
      <c r="M24" s="59"/>
      <c r="N24" s="59"/>
      <c r="O24" s="5"/>
      <c r="P24" s="25"/>
      <c r="Q24" s="59"/>
      <c r="R24" s="59"/>
      <c r="S24" s="59"/>
      <c r="T24" s="59"/>
    </row>
    <row r="25" spans="1:23" x14ac:dyDescent="0.25">
      <c r="A25" s="98"/>
      <c r="B25" s="107" t="s">
        <v>56</v>
      </c>
      <c r="C25" s="114">
        <f t="shared" ref="C25:H25" si="5">SUM(C23:C24)</f>
        <v>200</v>
      </c>
      <c r="D25" s="108">
        <f t="shared" si="5"/>
        <v>8.23</v>
      </c>
      <c r="E25" s="108">
        <f t="shared" si="5"/>
        <v>6.1099999999999994</v>
      </c>
      <c r="F25" s="108">
        <f t="shared" si="5"/>
        <v>18.47</v>
      </c>
      <c r="G25" s="108">
        <f t="shared" si="5"/>
        <v>161.76999999999998</v>
      </c>
      <c r="H25" s="108">
        <f t="shared" si="5"/>
        <v>1.52</v>
      </c>
      <c r="I25" s="24"/>
      <c r="J25" s="74"/>
      <c r="K25" s="59"/>
      <c r="L25" s="59"/>
      <c r="M25" s="59"/>
      <c r="N25" s="59"/>
      <c r="O25" s="24"/>
      <c r="P25" s="25"/>
      <c r="Q25" s="59"/>
      <c r="R25" s="59"/>
      <c r="S25" s="59"/>
      <c r="T25" s="59"/>
    </row>
    <row r="26" spans="1:23" x14ac:dyDescent="0.25">
      <c r="A26" s="224"/>
      <c r="B26" s="225"/>
      <c r="C26" s="225"/>
      <c r="D26" s="225"/>
      <c r="E26" s="225"/>
      <c r="F26" s="225"/>
      <c r="G26" s="225"/>
      <c r="H26" s="225"/>
      <c r="I26" s="70"/>
      <c r="J26" s="5"/>
      <c r="K26" s="59"/>
      <c r="L26" s="59"/>
      <c r="M26" s="59"/>
      <c r="N26" s="59"/>
      <c r="P26" s="5"/>
      <c r="Q26" s="59"/>
      <c r="R26" s="59"/>
      <c r="S26" s="59"/>
      <c r="T26" s="59"/>
      <c r="U26" s="5"/>
      <c r="V26" s="5"/>
      <c r="W26" s="5"/>
    </row>
    <row r="27" spans="1:23" x14ac:dyDescent="0.25">
      <c r="A27" s="98"/>
      <c r="B27" s="107" t="s">
        <v>49</v>
      </c>
      <c r="C27" s="98"/>
      <c r="D27" s="108">
        <f>D10+D13+D21+D25</f>
        <v>32.644000000000005</v>
      </c>
      <c r="E27" s="108">
        <f>E10+E13+E21+E25</f>
        <v>31.706000000000003</v>
      </c>
      <c r="F27" s="108">
        <f>F10+F13+F21+F25</f>
        <v>158.256</v>
      </c>
      <c r="G27" s="108">
        <f>G10+G13+G21+G25</f>
        <v>1048.8339999999998</v>
      </c>
      <c r="H27" s="108">
        <f>H10+H13+H21+H25</f>
        <v>38.805</v>
      </c>
      <c r="J27" s="75"/>
      <c r="K27" s="5"/>
      <c r="L27" s="5"/>
      <c r="M27" s="5"/>
      <c r="N27" s="5"/>
      <c r="P27" s="76"/>
      <c r="Q27" s="5"/>
      <c r="R27" s="5"/>
      <c r="S27" s="5"/>
      <c r="T27" s="5"/>
      <c r="U27" s="5"/>
      <c r="V27" s="5"/>
      <c r="W27" s="5"/>
    </row>
    <row r="28" spans="1:23" x14ac:dyDescent="0.25">
      <c r="A28" s="115"/>
      <c r="B28" s="112" t="s">
        <v>94</v>
      </c>
      <c r="C28" s="111"/>
      <c r="D28" s="115" t="s">
        <v>90</v>
      </c>
      <c r="E28" s="115" t="s">
        <v>91</v>
      </c>
      <c r="F28" s="115" t="s">
        <v>92</v>
      </c>
      <c r="G28" s="115" t="s">
        <v>93</v>
      </c>
      <c r="H28" s="115" t="s">
        <v>98</v>
      </c>
      <c r="J28" s="75"/>
      <c r="P28" s="25"/>
      <c r="Q28" s="5"/>
      <c r="R28" s="5"/>
      <c r="S28" s="5"/>
      <c r="T28" s="5"/>
      <c r="U28" s="5"/>
      <c r="V28" s="5"/>
      <c r="W28" s="5"/>
    </row>
    <row r="29" spans="1:23" x14ac:dyDescent="0.25">
      <c r="A29" s="65"/>
      <c r="B29" s="66"/>
      <c r="C29" s="67"/>
      <c r="D29" s="68"/>
      <c r="E29" s="68"/>
      <c r="F29" s="68"/>
      <c r="G29" s="68"/>
      <c r="H29" s="67"/>
      <c r="J29" s="71"/>
      <c r="P29" s="59"/>
      <c r="Q29" s="5"/>
      <c r="R29" s="5"/>
      <c r="S29" s="5"/>
      <c r="T29" s="5"/>
      <c r="U29" s="5"/>
      <c r="V29" s="5"/>
      <c r="W29" s="5"/>
    </row>
    <row r="30" spans="1:23" x14ac:dyDescent="0.25">
      <c r="A30" s="21"/>
      <c r="B30" s="63"/>
      <c r="C30" s="22"/>
      <c r="D30" s="64"/>
      <c r="E30" s="64"/>
      <c r="F30" s="64"/>
      <c r="G30" s="64"/>
      <c r="H30" s="22"/>
      <c r="J30" s="71"/>
      <c r="P30" s="59"/>
      <c r="Q30" s="5"/>
      <c r="R30" s="5"/>
      <c r="S30" s="5"/>
      <c r="T30" s="5"/>
      <c r="U30" s="5"/>
      <c r="V30" s="5"/>
      <c r="W30" s="5"/>
    </row>
    <row r="31" spans="1:23" x14ac:dyDescent="0.25">
      <c r="A31" s="21"/>
      <c r="B31" s="22"/>
      <c r="C31" s="22"/>
      <c r="D31" s="22"/>
      <c r="E31" s="22"/>
      <c r="F31" s="22"/>
      <c r="G31" s="22"/>
      <c r="H31" s="22"/>
      <c r="J31" s="71"/>
      <c r="P31" s="59"/>
      <c r="Q31" s="5"/>
      <c r="R31" s="5"/>
      <c r="S31" s="5"/>
      <c r="T31" s="5"/>
      <c r="U31" s="5"/>
      <c r="V31" s="5"/>
      <c r="W31" s="5"/>
    </row>
    <row r="32" spans="1:23" x14ac:dyDescent="0.25">
      <c r="A32" s="21"/>
      <c r="B32" s="22"/>
      <c r="C32" s="22"/>
      <c r="D32" s="22"/>
      <c r="E32" s="22"/>
      <c r="F32" s="22"/>
      <c r="G32" s="22"/>
      <c r="H32" s="22"/>
      <c r="J32" s="72"/>
      <c r="P32" s="73"/>
      <c r="Q32" s="5"/>
      <c r="R32" s="5"/>
      <c r="S32" s="5"/>
      <c r="T32" s="5"/>
      <c r="U32" s="5"/>
      <c r="V32" s="5"/>
      <c r="W32" s="5"/>
    </row>
    <row r="33" spans="1:23" x14ac:dyDescent="0.25">
      <c r="A33" s="21"/>
      <c r="B33" s="22"/>
      <c r="C33" s="22"/>
      <c r="D33" s="22"/>
      <c r="E33" s="22"/>
      <c r="F33" s="22"/>
      <c r="G33" s="22"/>
      <c r="H33" s="22"/>
      <c r="J33" s="5"/>
      <c r="P33" s="5"/>
      <c r="Q33" s="5"/>
      <c r="R33" s="5"/>
      <c r="S33" s="5"/>
      <c r="T33" s="5"/>
      <c r="U33" s="5"/>
      <c r="V33" s="5"/>
      <c r="W33" s="5"/>
    </row>
    <row r="34" spans="1:23" x14ac:dyDescent="0.25">
      <c r="A34" s="21"/>
      <c r="B34" s="22"/>
      <c r="C34" s="22"/>
      <c r="D34" s="22"/>
      <c r="E34" s="22"/>
      <c r="F34" s="22"/>
      <c r="G34" s="22"/>
      <c r="H34" s="22"/>
      <c r="P34" s="5"/>
      <c r="Q34" s="5"/>
      <c r="R34" s="5"/>
      <c r="S34" s="5"/>
      <c r="T34" s="5"/>
      <c r="U34" s="5"/>
      <c r="V34" s="5"/>
      <c r="W34" s="5"/>
    </row>
    <row r="35" spans="1:23" x14ac:dyDescent="0.25">
      <c r="A35" s="21"/>
      <c r="B35" s="22"/>
      <c r="C35" s="22"/>
      <c r="D35" s="22"/>
      <c r="E35" s="22"/>
      <c r="F35" s="22"/>
      <c r="G35" s="22"/>
      <c r="H35" s="22"/>
    </row>
    <row r="36" spans="1:23" x14ac:dyDescent="0.25">
      <c r="A36" s="21"/>
      <c r="B36" s="22"/>
      <c r="C36" s="22"/>
      <c r="D36" s="22"/>
      <c r="E36" s="22"/>
      <c r="F36" s="22"/>
      <c r="G36" s="22"/>
      <c r="H36" s="22"/>
    </row>
    <row r="37" spans="1:23" x14ac:dyDescent="0.25">
      <c r="A37" s="21"/>
      <c r="B37" s="22"/>
      <c r="C37" s="22"/>
      <c r="D37" s="22"/>
      <c r="E37" s="22"/>
      <c r="F37" s="22"/>
      <c r="G37" s="22"/>
      <c r="H37" s="22"/>
    </row>
    <row r="38" spans="1:23" x14ac:dyDescent="0.25">
      <c r="A38" s="24"/>
      <c r="B38" s="24"/>
      <c r="C38" s="24"/>
      <c r="D38" s="22"/>
      <c r="E38" s="22"/>
      <c r="F38" s="22"/>
      <c r="G38" s="22"/>
      <c r="H38" s="22"/>
    </row>
    <row r="39" spans="1:23" x14ac:dyDescent="0.25">
      <c r="A39" s="5"/>
      <c r="B39" s="5"/>
      <c r="C39" s="25"/>
      <c r="D39" s="21"/>
      <c r="E39" s="21"/>
      <c r="F39" s="21"/>
      <c r="G39" s="21"/>
      <c r="H39" s="21"/>
      <c r="I39" s="5"/>
    </row>
    <row r="40" spans="1:23" x14ac:dyDescent="0.25">
      <c r="A40" s="5"/>
      <c r="B40" s="5"/>
      <c r="C40" s="25"/>
      <c r="D40" s="21"/>
      <c r="E40" s="21"/>
      <c r="F40" s="21"/>
      <c r="G40" s="21"/>
      <c r="H40" s="21"/>
      <c r="I40" s="5"/>
    </row>
    <row r="41" spans="1:23" x14ac:dyDescent="0.25">
      <c r="A41" s="5"/>
      <c r="B41" s="5"/>
      <c r="C41" s="25"/>
      <c r="D41" s="21"/>
      <c r="E41" s="21"/>
      <c r="F41" s="21"/>
      <c r="G41" s="21"/>
      <c r="H41" s="21"/>
      <c r="I41" s="5"/>
    </row>
    <row r="42" spans="1:23" x14ac:dyDescent="0.25">
      <c r="A42" s="5"/>
      <c r="B42" s="5"/>
      <c r="C42" s="25"/>
      <c r="D42" s="21"/>
      <c r="E42" s="21"/>
      <c r="F42" s="21"/>
      <c r="G42" s="21"/>
      <c r="H42" s="21"/>
      <c r="I42" s="5"/>
    </row>
    <row r="43" spans="1:23" x14ac:dyDescent="0.25">
      <c r="A43" s="5"/>
      <c r="B43" s="5"/>
      <c r="C43" s="25"/>
      <c r="F43" s="15"/>
      <c r="G43" s="15"/>
      <c r="H43" s="15"/>
    </row>
    <row r="44" spans="1:23" x14ac:dyDescent="0.25">
      <c r="A44" s="5"/>
      <c r="B44" s="5"/>
      <c r="C44" s="25"/>
    </row>
    <row r="45" spans="1:23" x14ac:dyDescent="0.25">
      <c r="A45" s="5"/>
      <c r="B45" s="5"/>
      <c r="C45" s="25"/>
    </row>
    <row r="46" spans="1:23" x14ac:dyDescent="0.25">
      <c r="A46" s="5"/>
      <c r="B46" s="5"/>
      <c r="C46" s="25"/>
    </row>
    <row r="47" spans="1:23" x14ac:dyDescent="0.25">
      <c r="A47" s="5"/>
      <c r="B47" s="5"/>
      <c r="C47" s="25"/>
    </row>
    <row r="48" spans="1:23" x14ac:dyDescent="0.25">
      <c r="A48" s="5"/>
      <c r="B48" s="5"/>
      <c r="C48" s="25"/>
    </row>
    <row r="49" spans="1:3" x14ac:dyDescent="0.25">
      <c r="A49" s="5"/>
      <c r="B49" s="5"/>
      <c r="C49" s="25"/>
    </row>
    <row r="50" spans="1:3" x14ac:dyDescent="0.25">
      <c r="A50" s="5"/>
      <c r="B50" s="5"/>
      <c r="C50" s="25"/>
    </row>
    <row r="51" spans="1:3" x14ac:dyDescent="0.25">
      <c r="A51" s="5"/>
      <c r="B51" s="5"/>
      <c r="C51" s="25"/>
    </row>
    <row r="52" spans="1:3" x14ac:dyDescent="0.25">
      <c r="A52" s="5"/>
      <c r="B52" s="5"/>
      <c r="C52" s="25"/>
    </row>
    <row r="53" spans="1:3" x14ac:dyDescent="0.25">
      <c r="A53" s="5"/>
      <c r="B53" s="5"/>
      <c r="C53" s="25"/>
    </row>
    <row r="54" spans="1:3" x14ac:dyDescent="0.25">
      <c r="A54" s="5"/>
      <c r="B54" s="5"/>
      <c r="C54" s="25"/>
    </row>
    <row r="55" spans="1:3" x14ac:dyDescent="0.25">
      <c r="A55" s="5"/>
      <c r="B55" s="5"/>
      <c r="C55" s="25"/>
    </row>
    <row r="56" spans="1:3" x14ac:dyDescent="0.25">
      <c r="A56" s="5"/>
      <c r="B56" s="5"/>
      <c r="C56" s="25"/>
    </row>
    <row r="57" spans="1:3" x14ac:dyDescent="0.25">
      <c r="A57" s="5"/>
      <c r="B57" s="5"/>
      <c r="C57" s="25"/>
    </row>
    <row r="58" spans="1:3" x14ac:dyDescent="0.25">
      <c r="A58" s="5"/>
      <c r="B58" s="5"/>
      <c r="C58" s="25"/>
    </row>
    <row r="59" spans="1:3" x14ac:dyDescent="0.25">
      <c r="A59" s="5"/>
      <c r="B59" s="5"/>
      <c r="C59" s="25"/>
    </row>
    <row r="60" spans="1:3" x14ac:dyDescent="0.25">
      <c r="A60" s="5"/>
      <c r="B60" s="5"/>
      <c r="C60" s="25"/>
    </row>
    <row r="61" spans="1:3" x14ac:dyDescent="0.25">
      <c r="A61" s="5"/>
      <c r="B61" s="5"/>
      <c r="C61" s="25"/>
    </row>
    <row r="62" spans="1:3" x14ac:dyDescent="0.25">
      <c r="A62" s="5"/>
      <c r="B62" s="5"/>
      <c r="C62" s="25"/>
    </row>
    <row r="63" spans="1:3" x14ac:dyDescent="0.25">
      <c r="A63" s="5"/>
      <c r="B63" s="5"/>
      <c r="C63" s="25"/>
    </row>
    <row r="64" spans="1:3" x14ac:dyDescent="0.25">
      <c r="A64" s="5"/>
      <c r="B64" s="5"/>
      <c r="C64" s="25"/>
    </row>
    <row r="65" spans="1:3" x14ac:dyDescent="0.25">
      <c r="A65" s="5"/>
      <c r="B65" s="5"/>
      <c r="C65" s="5"/>
    </row>
    <row r="66" spans="1:3" x14ac:dyDescent="0.25">
      <c r="A66" s="5"/>
      <c r="B66" s="5"/>
      <c r="C66" s="5"/>
    </row>
    <row r="67" spans="1:3" x14ac:dyDescent="0.25">
      <c r="A67" s="5"/>
      <c r="B67" s="5"/>
      <c r="C67" s="5"/>
    </row>
    <row r="68" spans="1:3" x14ac:dyDescent="0.25">
      <c r="A68" s="5"/>
      <c r="B68" s="5"/>
      <c r="C68" s="5"/>
    </row>
    <row r="69" spans="1:3" x14ac:dyDescent="0.25">
      <c r="A69" s="5"/>
      <c r="B69" s="5"/>
      <c r="C69" s="5"/>
    </row>
  </sheetData>
  <mergeCells count="16">
    <mergeCell ref="H3:H5"/>
    <mergeCell ref="G3:G5"/>
    <mergeCell ref="A6:H6"/>
    <mergeCell ref="A22:H22"/>
    <mergeCell ref="A26:H26"/>
    <mergeCell ref="A11:H11"/>
    <mergeCell ref="A14:H14"/>
    <mergeCell ref="A1:B1"/>
    <mergeCell ref="A2:B2"/>
    <mergeCell ref="A3:A5"/>
    <mergeCell ref="B3:B5"/>
    <mergeCell ref="D3:F3"/>
    <mergeCell ref="C3:C5"/>
    <mergeCell ref="D4:D5"/>
    <mergeCell ref="E4:E5"/>
    <mergeCell ref="F4:F5"/>
  </mergeCells>
  <pageMargins left="1" right="1" top="1" bottom="1" header="0.5" footer="0.5"/>
  <pageSetup paperSize="9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"/>
  <sheetViews>
    <sheetView zoomScaleNormal="100" workbookViewId="0">
      <selection activeCell="B22" sqref="B22"/>
    </sheetView>
  </sheetViews>
  <sheetFormatPr defaultRowHeight="15" x14ac:dyDescent="0.25"/>
  <cols>
    <col min="1" max="1" width="4.85546875" style="61" customWidth="1"/>
    <col min="2" max="2" width="37" style="61" customWidth="1"/>
    <col min="3" max="3" width="7.28515625" style="61" customWidth="1"/>
    <col min="4" max="4" width="6.7109375" style="61" customWidth="1"/>
    <col min="5" max="5" width="6.42578125" style="61" customWidth="1"/>
    <col min="6" max="6" width="8" style="61" customWidth="1"/>
    <col min="7" max="7" width="9.85546875" style="61" customWidth="1"/>
    <col min="8" max="8" width="6.5703125" style="61" customWidth="1"/>
    <col min="9" max="9" width="20.7109375" style="61" customWidth="1"/>
    <col min="10" max="10" width="7.28515625" style="61" customWidth="1"/>
    <col min="11" max="14" width="9.140625" style="61"/>
    <col min="15" max="15" width="19.7109375" style="61" customWidth="1"/>
    <col min="16" max="16" width="7.7109375" style="61" customWidth="1"/>
    <col min="17" max="17" width="9.140625" style="61"/>
    <col min="18" max="18" width="7.7109375" style="61" customWidth="1"/>
    <col min="19" max="16384" width="9.140625" style="61"/>
  </cols>
  <sheetData>
    <row r="1" spans="1:20" ht="15.75" x14ac:dyDescent="0.25">
      <c r="A1" s="216" t="s">
        <v>187</v>
      </c>
      <c r="B1" s="216"/>
      <c r="C1" s="84" t="s">
        <v>89</v>
      </c>
      <c r="D1" s="84"/>
      <c r="E1" s="8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5.75" x14ac:dyDescent="0.25">
      <c r="A2" s="228" t="s">
        <v>115</v>
      </c>
      <c r="B2" s="228"/>
      <c r="C2" s="85" t="s">
        <v>82</v>
      </c>
      <c r="D2" s="85"/>
      <c r="E2" s="85"/>
      <c r="I2" s="24"/>
      <c r="J2" s="24"/>
      <c r="K2" s="5"/>
      <c r="L2" s="5"/>
      <c r="M2" s="5"/>
      <c r="N2" s="5"/>
      <c r="O2" s="24"/>
      <c r="P2" s="24"/>
      <c r="Q2" s="5"/>
      <c r="R2" s="5"/>
      <c r="S2" s="5"/>
      <c r="T2" s="5"/>
    </row>
    <row r="3" spans="1:20" ht="15" customHeight="1" x14ac:dyDescent="0.25">
      <c r="A3" s="229" t="s">
        <v>0</v>
      </c>
      <c r="B3" s="230" t="s">
        <v>1</v>
      </c>
      <c r="C3" s="219" t="s">
        <v>38</v>
      </c>
      <c r="D3" s="218" t="s">
        <v>39</v>
      </c>
      <c r="E3" s="218"/>
      <c r="F3" s="218"/>
      <c r="G3" s="213" t="s">
        <v>36</v>
      </c>
      <c r="H3" s="213" t="s">
        <v>37</v>
      </c>
      <c r="I3" s="5"/>
      <c r="J3" s="25"/>
      <c r="K3" s="59"/>
      <c r="L3" s="59"/>
      <c r="M3" s="59"/>
      <c r="N3" s="59"/>
      <c r="O3" s="5"/>
      <c r="P3" s="25"/>
      <c r="Q3" s="59"/>
      <c r="R3" s="59"/>
      <c r="S3" s="59"/>
      <c r="T3" s="59"/>
    </row>
    <row r="4" spans="1:20" ht="15" customHeight="1" x14ac:dyDescent="0.25">
      <c r="A4" s="229"/>
      <c r="B4" s="230"/>
      <c r="C4" s="220"/>
      <c r="D4" s="222" t="s">
        <v>34</v>
      </c>
      <c r="E4" s="213" t="s">
        <v>33</v>
      </c>
      <c r="F4" s="222" t="s">
        <v>35</v>
      </c>
      <c r="G4" s="214"/>
      <c r="H4" s="214"/>
      <c r="I4" s="5"/>
      <c r="J4" s="25"/>
      <c r="K4" s="59"/>
      <c r="L4" s="59"/>
      <c r="M4" s="59"/>
      <c r="N4" s="59"/>
      <c r="O4" s="5"/>
      <c r="P4" s="25"/>
      <c r="Q4" s="59"/>
      <c r="R4" s="59"/>
      <c r="S4" s="59"/>
      <c r="T4" s="59"/>
    </row>
    <row r="5" spans="1:20" x14ac:dyDescent="0.25">
      <c r="A5" s="229"/>
      <c r="B5" s="230"/>
      <c r="C5" s="221"/>
      <c r="D5" s="223"/>
      <c r="E5" s="215"/>
      <c r="F5" s="223"/>
      <c r="G5" s="215"/>
      <c r="H5" s="215"/>
      <c r="I5" s="5"/>
      <c r="J5" s="25"/>
      <c r="K5" s="59"/>
      <c r="L5" s="59"/>
      <c r="M5" s="59"/>
      <c r="N5" s="59"/>
      <c r="O5" s="5"/>
      <c r="P5" s="25"/>
      <c r="Q5" s="59"/>
      <c r="R5" s="59"/>
      <c r="S5" s="59"/>
      <c r="T5" s="59"/>
    </row>
    <row r="6" spans="1:20" x14ac:dyDescent="0.25">
      <c r="A6" s="218" t="s">
        <v>40</v>
      </c>
      <c r="B6" s="218"/>
      <c r="C6" s="218"/>
      <c r="D6" s="218"/>
      <c r="E6" s="218"/>
      <c r="F6" s="218"/>
      <c r="G6" s="218"/>
      <c r="H6" s="218"/>
      <c r="I6" s="5"/>
      <c r="J6" s="25"/>
      <c r="K6" s="59"/>
      <c r="L6" s="59"/>
      <c r="M6" s="59"/>
      <c r="N6" s="59"/>
      <c r="O6" s="5"/>
      <c r="P6" s="25"/>
      <c r="Q6" s="59"/>
      <c r="R6" s="59"/>
      <c r="S6" s="59"/>
      <c r="T6" s="59"/>
    </row>
    <row r="7" spans="1:20" x14ac:dyDescent="0.25">
      <c r="A7" s="98">
        <v>111</v>
      </c>
      <c r="B7" s="99" t="s">
        <v>140</v>
      </c>
      <c r="C7" s="98">
        <v>160</v>
      </c>
      <c r="D7" s="100">
        <v>2.4</v>
      </c>
      <c r="E7" s="100">
        <v>3.81</v>
      </c>
      <c r="F7" s="98">
        <v>21.04</v>
      </c>
      <c r="G7" s="98">
        <v>128</v>
      </c>
      <c r="H7" s="116">
        <v>0</v>
      </c>
      <c r="I7" s="5"/>
      <c r="J7" s="25"/>
      <c r="K7" s="59"/>
      <c r="L7" s="59"/>
      <c r="M7" s="59"/>
      <c r="N7" s="59"/>
      <c r="O7" s="5"/>
      <c r="P7" s="25"/>
      <c r="Q7" s="59"/>
      <c r="R7" s="59"/>
      <c r="S7" s="59"/>
      <c r="T7" s="59"/>
    </row>
    <row r="8" spans="1:20" x14ac:dyDescent="0.25">
      <c r="A8" s="98">
        <v>2</v>
      </c>
      <c r="B8" s="102" t="s">
        <v>83</v>
      </c>
      <c r="C8" s="103">
        <v>55</v>
      </c>
      <c r="D8" s="103">
        <v>2.4900000000000002</v>
      </c>
      <c r="E8" s="100">
        <v>3.93</v>
      </c>
      <c r="F8" s="98">
        <v>27.56</v>
      </c>
      <c r="G8" s="98">
        <f>D8*4+E8*9+F8*4</f>
        <v>155.57</v>
      </c>
      <c r="H8" s="100">
        <v>0.1</v>
      </c>
      <c r="I8" s="5"/>
      <c r="J8" s="25"/>
      <c r="K8" s="59"/>
      <c r="L8" s="59"/>
      <c r="M8" s="59"/>
      <c r="N8" s="59"/>
      <c r="O8" s="5"/>
      <c r="P8" s="25"/>
      <c r="Q8" s="59"/>
      <c r="R8" s="59"/>
      <c r="S8" s="59"/>
      <c r="T8" s="59"/>
    </row>
    <row r="9" spans="1:20" x14ac:dyDescent="0.25">
      <c r="A9" s="98">
        <v>264</v>
      </c>
      <c r="B9" s="105" t="s">
        <v>84</v>
      </c>
      <c r="C9" s="98">
        <v>180</v>
      </c>
      <c r="D9" s="100">
        <v>2.34</v>
      </c>
      <c r="E9" s="100">
        <v>2</v>
      </c>
      <c r="F9" s="98">
        <v>10.63</v>
      </c>
      <c r="G9" s="98">
        <f>D9*4+E9*9+F9*4</f>
        <v>69.88</v>
      </c>
      <c r="H9" s="100">
        <v>0.98</v>
      </c>
      <c r="I9" s="5"/>
      <c r="J9" s="25"/>
      <c r="K9" s="59"/>
      <c r="L9" s="59"/>
      <c r="M9" s="59"/>
      <c r="N9" s="59"/>
      <c r="O9" s="5"/>
      <c r="P9" s="25"/>
      <c r="Q9" s="59"/>
      <c r="R9" s="59"/>
      <c r="S9" s="59"/>
      <c r="T9" s="59"/>
    </row>
    <row r="10" spans="1:20" x14ac:dyDescent="0.25">
      <c r="A10" s="114"/>
      <c r="B10" s="107" t="s">
        <v>57</v>
      </c>
      <c r="C10" s="114">
        <f>SUM(C7:C9)</f>
        <v>395</v>
      </c>
      <c r="D10" s="114">
        <f t="shared" ref="D10:H10" si="0">SUM(D7:D9)</f>
        <v>7.23</v>
      </c>
      <c r="E10" s="114">
        <f t="shared" si="0"/>
        <v>9.74</v>
      </c>
      <c r="F10" s="114">
        <f t="shared" si="0"/>
        <v>59.23</v>
      </c>
      <c r="G10" s="114">
        <f t="shared" si="0"/>
        <v>353.45</v>
      </c>
      <c r="H10" s="114">
        <f t="shared" si="0"/>
        <v>1.08</v>
      </c>
      <c r="I10" s="5"/>
      <c r="J10" s="25"/>
      <c r="K10" s="59"/>
      <c r="L10" s="59"/>
      <c r="M10" s="59"/>
      <c r="N10" s="59"/>
      <c r="O10" s="5"/>
      <c r="P10" s="25"/>
      <c r="Q10" s="59"/>
      <c r="R10" s="59"/>
      <c r="S10" s="59"/>
      <c r="T10" s="59"/>
    </row>
    <row r="11" spans="1:20" x14ac:dyDescent="0.25">
      <c r="A11" s="218" t="s">
        <v>26</v>
      </c>
      <c r="B11" s="218"/>
      <c r="C11" s="218"/>
      <c r="D11" s="218"/>
      <c r="E11" s="218"/>
      <c r="F11" s="218"/>
      <c r="G11" s="218"/>
      <c r="H11" s="218"/>
      <c r="I11" s="5"/>
      <c r="J11" s="25"/>
      <c r="K11" s="59"/>
      <c r="L11" s="59"/>
      <c r="M11" s="59"/>
      <c r="N11" s="59"/>
      <c r="O11" s="5"/>
      <c r="P11" s="25"/>
      <c r="Q11" s="59"/>
      <c r="R11" s="59"/>
      <c r="S11" s="59"/>
      <c r="T11" s="59"/>
    </row>
    <row r="12" spans="1:20" x14ac:dyDescent="0.25">
      <c r="A12" s="98">
        <v>268</v>
      </c>
      <c r="B12" s="105" t="s">
        <v>43</v>
      </c>
      <c r="C12" s="98">
        <v>150</v>
      </c>
      <c r="D12" s="109">
        <v>0</v>
      </c>
      <c r="E12" s="109">
        <v>0</v>
      </c>
      <c r="F12" s="98">
        <f>C12*15.9/100</f>
        <v>23.85</v>
      </c>
      <c r="G12" s="98">
        <f>D12*4+E12*9+F12*4</f>
        <v>95.4</v>
      </c>
      <c r="H12" s="109">
        <v>3</v>
      </c>
      <c r="I12" s="5"/>
      <c r="J12" s="25"/>
      <c r="K12" s="59"/>
      <c r="L12" s="59"/>
      <c r="M12" s="59"/>
      <c r="N12" s="59"/>
      <c r="O12" s="5"/>
      <c r="P12" s="25"/>
      <c r="Q12" s="59"/>
      <c r="R12" s="59"/>
      <c r="S12" s="59"/>
      <c r="T12" s="59"/>
    </row>
    <row r="13" spans="1:20" x14ac:dyDescent="0.25">
      <c r="A13" s="98"/>
      <c r="B13" s="107" t="s">
        <v>58</v>
      </c>
      <c r="C13" s="114">
        <f>SUM(C12)</f>
        <v>150</v>
      </c>
      <c r="D13" s="108">
        <f t="shared" ref="D13:E13" si="1">SUM(D12)</f>
        <v>0</v>
      </c>
      <c r="E13" s="108">
        <f t="shared" si="1"/>
        <v>0</v>
      </c>
      <c r="F13" s="108">
        <f>SUM(F12)</f>
        <v>23.85</v>
      </c>
      <c r="G13" s="114">
        <f>D13*4+E13*9+F13*4</f>
        <v>95.4</v>
      </c>
      <c r="H13" s="108">
        <f t="shared" ref="H13" si="2">SUM(H12)</f>
        <v>3</v>
      </c>
      <c r="I13" s="5"/>
      <c r="J13" s="25"/>
      <c r="K13" s="59"/>
      <c r="L13" s="59"/>
      <c r="M13" s="59"/>
      <c r="N13" s="59"/>
      <c r="O13" s="5"/>
      <c r="P13" s="25"/>
      <c r="Q13" s="59"/>
      <c r="R13" s="59"/>
      <c r="S13" s="59"/>
      <c r="T13" s="59"/>
    </row>
    <row r="14" spans="1:20" x14ac:dyDescent="0.25">
      <c r="A14" s="218" t="s">
        <v>41</v>
      </c>
      <c r="B14" s="218"/>
      <c r="C14" s="218"/>
      <c r="D14" s="218"/>
      <c r="E14" s="218"/>
      <c r="F14" s="218"/>
      <c r="G14" s="218"/>
      <c r="H14" s="218"/>
      <c r="I14" s="5"/>
      <c r="J14" s="25"/>
      <c r="K14" s="59"/>
      <c r="L14" s="59"/>
      <c r="M14" s="59"/>
      <c r="N14" s="59"/>
      <c r="O14" s="5"/>
      <c r="P14" s="25"/>
      <c r="Q14" s="59"/>
      <c r="R14" s="59"/>
      <c r="S14" s="59"/>
      <c r="T14" s="59"/>
    </row>
    <row r="15" spans="1:20" x14ac:dyDescent="0.25">
      <c r="A15" s="98">
        <v>41</v>
      </c>
      <c r="B15" s="105" t="s">
        <v>133</v>
      </c>
      <c r="C15" s="98">
        <v>40</v>
      </c>
      <c r="D15" s="100">
        <v>3.63</v>
      </c>
      <c r="E15" s="100">
        <v>4.93</v>
      </c>
      <c r="F15" s="98">
        <v>3.35</v>
      </c>
      <c r="G15" s="100">
        <v>72.27</v>
      </c>
      <c r="H15" s="100">
        <v>26.2</v>
      </c>
      <c r="I15" s="5"/>
      <c r="J15" s="25"/>
      <c r="K15" s="59"/>
      <c r="L15" s="59"/>
      <c r="M15" s="59"/>
      <c r="N15" s="59"/>
      <c r="O15" s="5"/>
      <c r="P15" s="25"/>
      <c r="Q15" s="59"/>
      <c r="R15" s="59"/>
      <c r="S15" s="59"/>
      <c r="T15" s="59"/>
    </row>
    <row r="16" spans="1:20" x14ac:dyDescent="0.25">
      <c r="A16" s="98">
        <v>53</v>
      </c>
      <c r="B16" s="105" t="s">
        <v>81</v>
      </c>
      <c r="C16" s="98">
        <v>150</v>
      </c>
      <c r="D16" s="100">
        <v>1.23</v>
      </c>
      <c r="E16" s="100">
        <v>3</v>
      </c>
      <c r="F16" s="100">
        <v>8.4600000000000009</v>
      </c>
      <c r="G16" s="100">
        <v>65.760000000000005</v>
      </c>
      <c r="H16" s="98">
        <v>5.28</v>
      </c>
      <c r="I16" s="5"/>
      <c r="J16" s="25"/>
      <c r="K16" s="59"/>
      <c r="L16" s="59"/>
      <c r="M16" s="59"/>
      <c r="N16" s="59"/>
      <c r="O16" s="5"/>
      <c r="P16" s="25"/>
      <c r="Q16" s="59"/>
      <c r="R16" s="59"/>
      <c r="S16" s="59"/>
      <c r="T16" s="59"/>
    </row>
    <row r="17" spans="1:20" x14ac:dyDescent="0.25">
      <c r="A17" s="123"/>
      <c r="B17" s="105" t="s">
        <v>47</v>
      </c>
      <c r="C17" s="98">
        <v>10</v>
      </c>
      <c r="D17" s="98">
        <f>C17*2.6/100</f>
        <v>0.26</v>
      </c>
      <c r="E17" s="98">
        <f>C17*15/100</f>
        <v>1.5</v>
      </c>
      <c r="F17" s="98">
        <f>C17*3.6/100</f>
        <v>0.36</v>
      </c>
      <c r="G17" s="100">
        <f t="shared" ref="G17:G21" si="3">D17*4+E17*9+F17*4</f>
        <v>15.979999999999999</v>
      </c>
      <c r="H17" s="98">
        <f>C17*0.4/100</f>
        <v>0.04</v>
      </c>
      <c r="I17" s="5"/>
      <c r="J17" s="25"/>
      <c r="K17" s="59"/>
      <c r="L17" s="59"/>
      <c r="M17" s="59"/>
      <c r="N17" s="59"/>
      <c r="O17" s="5"/>
      <c r="P17" s="25"/>
      <c r="Q17" s="59"/>
      <c r="R17" s="59"/>
      <c r="S17" s="59"/>
      <c r="T17" s="59"/>
    </row>
    <row r="18" spans="1:20" x14ac:dyDescent="0.25">
      <c r="A18" s="123">
        <v>187</v>
      </c>
      <c r="B18" s="105" t="s">
        <v>197</v>
      </c>
      <c r="C18" s="98">
        <v>60</v>
      </c>
      <c r="D18" s="98">
        <v>8.8699999999999992</v>
      </c>
      <c r="E18" s="98">
        <v>9.93</v>
      </c>
      <c r="F18" s="98">
        <v>11.71</v>
      </c>
      <c r="G18" s="100">
        <v>171.69</v>
      </c>
      <c r="H18" s="98">
        <v>0.65</v>
      </c>
      <c r="I18" s="5"/>
      <c r="J18" s="25"/>
      <c r="K18" s="59"/>
      <c r="L18" s="59"/>
      <c r="M18" s="59"/>
      <c r="N18" s="59"/>
      <c r="O18" s="5"/>
      <c r="P18" s="25"/>
      <c r="Q18" s="59"/>
      <c r="R18" s="59"/>
      <c r="S18" s="59"/>
      <c r="T18" s="59"/>
    </row>
    <row r="19" spans="1:20" x14ac:dyDescent="0.25">
      <c r="A19" s="98">
        <v>120</v>
      </c>
      <c r="B19" s="105" t="s">
        <v>150</v>
      </c>
      <c r="C19" s="98">
        <v>150</v>
      </c>
      <c r="D19" s="98">
        <v>13.64</v>
      </c>
      <c r="E19" s="100">
        <v>6.86</v>
      </c>
      <c r="F19" s="100">
        <v>35.03</v>
      </c>
      <c r="G19" s="100">
        <v>256.33999999999997</v>
      </c>
      <c r="H19" s="98">
        <v>0</v>
      </c>
      <c r="I19" s="5"/>
      <c r="J19" s="25"/>
      <c r="K19" s="59"/>
      <c r="L19" s="59"/>
      <c r="M19" s="59"/>
      <c r="N19" s="59"/>
      <c r="O19" s="5"/>
      <c r="P19" s="25"/>
      <c r="Q19" s="59"/>
      <c r="R19" s="59"/>
      <c r="S19" s="59"/>
      <c r="T19" s="59"/>
    </row>
    <row r="20" spans="1:20" x14ac:dyDescent="0.25">
      <c r="A20" s="98">
        <v>253</v>
      </c>
      <c r="B20" s="105" t="s">
        <v>95</v>
      </c>
      <c r="C20" s="98">
        <v>180</v>
      </c>
      <c r="D20" s="100">
        <f>C20*0.22/100</f>
        <v>0.39600000000000002</v>
      </c>
      <c r="E20" s="98">
        <f>C20*0.01/100</f>
        <v>1.8000000000000002E-2</v>
      </c>
      <c r="F20" s="100">
        <f>C20*13.88/100</f>
        <v>24.984000000000002</v>
      </c>
      <c r="G20" s="100">
        <f>D20*4+E20*9+F20*4</f>
        <v>101.682</v>
      </c>
      <c r="H20" s="98">
        <f>C20*0.2/100</f>
        <v>0.36</v>
      </c>
      <c r="I20" s="5"/>
      <c r="J20" s="25"/>
      <c r="K20" s="59"/>
      <c r="L20" s="59"/>
      <c r="M20" s="59"/>
      <c r="N20" s="59"/>
      <c r="O20" s="5"/>
      <c r="P20" s="25"/>
      <c r="Q20" s="59"/>
      <c r="R20" s="59"/>
      <c r="S20" s="59"/>
      <c r="T20" s="59"/>
    </row>
    <row r="21" spans="1:20" x14ac:dyDescent="0.25">
      <c r="A21" s="98"/>
      <c r="B21" s="105" t="s">
        <v>48</v>
      </c>
      <c r="C21" s="98">
        <v>40</v>
      </c>
      <c r="D21" s="100">
        <f>C21*7.92/100</f>
        <v>3.1680000000000001</v>
      </c>
      <c r="E21" s="100">
        <f>C21*1.32/100</f>
        <v>0.52800000000000002</v>
      </c>
      <c r="F21" s="100">
        <f>C21*52.68/100</f>
        <v>21.071999999999999</v>
      </c>
      <c r="G21" s="100">
        <f t="shared" si="3"/>
        <v>101.71199999999999</v>
      </c>
      <c r="H21" s="109">
        <v>0</v>
      </c>
      <c r="I21" s="5"/>
      <c r="J21" s="25"/>
      <c r="K21" s="59"/>
      <c r="L21" s="59"/>
      <c r="M21" s="59"/>
      <c r="N21" s="59"/>
      <c r="O21" s="5"/>
      <c r="P21" s="25"/>
      <c r="Q21" s="59"/>
      <c r="R21" s="59"/>
      <c r="S21" s="59"/>
      <c r="T21" s="59"/>
    </row>
    <row r="22" spans="1:20" x14ac:dyDescent="0.25">
      <c r="A22" s="114"/>
      <c r="B22" s="107" t="s">
        <v>59</v>
      </c>
      <c r="C22" s="114">
        <f t="shared" ref="C22:H22" si="4">SUM(C15:C21)</f>
        <v>630</v>
      </c>
      <c r="D22" s="108">
        <f t="shared" si="4"/>
        <v>31.193999999999999</v>
      </c>
      <c r="E22" s="114">
        <f t="shared" si="4"/>
        <v>26.765999999999998</v>
      </c>
      <c r="F22" s="108">
        <f t="shared" si="4"/>
        <v>104.96600000000001</v>
      </c>
      <c r="G22" s="108">
        <f t="shared" si="4"/>
        <v>785.43399999999997</v>
      </c>
      <c r="H22" s="108">
        <f t="shared" si="4"/>
        <v>32.53</v>
      </c>
      <c r="I22" s="5"/>
      <c r="J22" s="25"/>
      <c r="K22" s="59"/>
      <c r="L22" s="59"/>
      <c r="M22" s="59"/>
      <c r="N22" s="59"/>
      <c r="O22" s="5"/>
      <c r="P22" s="25"/>
      <c r="Q22" s="59"/>
      <c r="R22" s="59"/>
      <c r="S22" s="59"/>
      <c r="T22" s="59"/>
    </row>
    <row r="23" spans="1:20" x14ac:dyDescent="0.25">
      <c r="A23" s="218" t="s">
        <v>50</v>
      </c>
      <c r="B23" s="218"/>
      <c r="C23" s="218"/>
      <c r="D23" s="218"/>
      <c r="E23" s="218"/>
      <c r="F23" s="218"/>
      <c r="G23" s="218"/>
      <c r="H23" s="218"/>
      <c r="I23" s="5"/>
      <c r="J23" s="25"/>
      <c r="K23" s="59"/>
      <c r="L23" s="59"/>
      <c r="M23" s="59"/>
      <c r="N23" s="59"/>
      <c r="O23" s="5"/>
      <c r="P23" s="25"/>
      <c r="Q23" s="59"/>
      <c r="R23" s="59"/>
      <c r="S23" s="59"/>
      <c r="T23" s="59"/>
    </row>
    <row r="24" spans="1:20" x14ac:dyDescent="0.25">
      <c r="A24" s="98">
        <v>131</v>
      </c>
      <c r="B24" s="105" t="s">
        <v>96</v>
      </c>
      <c r="C24" s="98">
        <v>80</v>
      </c>
      <c r="D24" s="100">
        <f>C24*9.01/100</f>
        <v>7.2079999999999993</v>
      </c>
      <c r="E24" s="100">
        <f>C24*12.51/100</f>
        <v>10.007999999999999</v>
      </c>
      <c r="F24" s="100">
        <f>C24*2.24/100</f>
        <v>1.7920000000000003</v>
      </c>
      <c r="G24" s="100">
        <f>D24*4+E24*9+F24*4</f>
        <v>126.07199999999999</v>
      </c>
      <c r="H24" s="100">
        <f>C24*0.49/100</f>
        <v>0.39200000000000002</v>
      </c>
      <c r="I24" s="5"/>
      <c r="J24" s="25"/>
      <c r="K24" s="59"/>
      <c r="L24" s="59"/>
      <c r="M24" s="59"/>
      <c r="N24" s="59"/>
      <c r="O24" s="5"/>
      <c r="P24" s="25"/>
      <c r="Q24" s="59"/>
      <c r="R24" s="59"/>
      <c r="S24" s="59"/>
      <c r="T24" s="59"/>
    </row>
    <row r="25" spans="1:20" x14ac:dyDescent="0.25">
      <c r="A25" s="98">
        <v>267</v>
      </c>
      <c r="B25" s="105" t="s">
        <v>72</v>
      </c>
      <c r="C25" s="98">
        <v>180</v>
      </c>
      <c r="D25" s="98">
        <v>0.51</v>
      </c>
      <c r="E25" s="98">
        <v>0.21</v>
      </c>
      <c r="F25" s="100">
        <v>14.23</v>
      </c>
      <c r="G25" s="100">
        <f>D25*4+E25*9+F25*4</f>
        <v>60.85</v>
      </c>
      <c r="H25" s="109">
        <v>75</v>
      </c>
      <c r="I25" s="5"/>
      <c r="J25" s="25"/>
      <c r="K25" s="59"/>
      <c r="L25" s="59"/>
      <c r="M25" s="59"/>
      <c r="N25" s="59"/>
      <c r="O25" s="5"/>
      <c r="P25" s="25"/>
      <c r="Q25" s="59"/>
      <c r="R25" s="59"/>
      <c r="S25" s="59"/>
      <c r="T25" s="59"/>
    </row>
    <row r="26" spans="1:20" x14ac:dyDescent="0.25">
      <c r="A26" s="98"/>
      <c r="B26" s="107" t="s">
        <v>56</v>
      </c>
      <c r="C26" s="114">
        <f t="shared" ref="C26:H26" si="5">SUM(C24:C25)</f>
        <v>260</v>
      </c>
      <c r="D26" s="108">
        <f t="shared" si="5"/>
        <v>7.7179999999999991</v>
      </c>
      <c r="E26" s="108">
        <f t="shared" si="5"/>
        <v>10.218</v>
      </c>
      <c r="F26" s="108">
        <f t="shared" si="5"/>
        <v>16.022000000000002</v>
      </c>
      <c r="G26" s="108">
        <f t="shared" si="5"/>
        <v>186.922</v>
      </c>
      <c r="H26" s="108">
        <f t="shared" si="5"/>
        <v>75.391999999999996</v>
      </c>
      <c r="I26" s="24"/>
      <c r="J26" s="74"/>
      <c r="K26" s="59"/>
      <c r="L26" s="59"/>
      <c r="M26" s="59"/>
      <c r="N26" s="59"/>
      <c r="O26" s="24"/>
      <c r="P26" s="25"/>
      <c r="Q26" s="59"/>
      <c r="R26" s="59"/>
      <c r="S26" s="59"/>
      <c r="T26" s="59"/>
    </row>
    <row r="27" spans="1:20" x14ac:dyDescent="0.25">
      <c r="A27" s="227"/>
      <c r="B27" s="227"/>
      <c r="C27" s="227"/>
      <c r="D27" s="227"/>
      <c r="E27" s="227"/>
      <c r="F27" s="227"/>
      <c r="G27" s="227"/>
      <c r="H27" s="227"/>
      <c r="I27" s="5"/>
      <c r="J27" s="5"/>
      <c r="K27" s="59"/>
      <c r="L27" s="59"/>
      <c r="M27" s="59"/>
      <c r="N27" s="59"/>
      <c r="O27" s="5"/>
      <c r="P27" s="5"/>
      <c r="Q27" s="59"/>
      <c r="R27" s="59"/>
      <c r="S27" s="59"/>
      <c r="T27" s="59"/>
    </row>
    <row r="28" spans="1:20" x14ac:dyDescent="0.25">
      <c r="A28" s="98"/>
      <c r="B28" s="107" t="s">
        <v>49</v>
      </c>
      <c r="C28" s="98"/>
      <c r="D28" s="108">
        <f>D10+D13+D22+D26</f>
        <v>46.141999999999996</v>
      </c>
      <c r="E28" s="108">
        <f>E10+E13+E22+E26</f>
        <v>46.724000000000004</v>
      </c>
      <c r="F28" s="108">
        <f>F10+F13+F22+F26</f>
        <v>204.06799999999998</v>
      </c>
      <c r="G28" s="108">
        <f>G10+G13+G22+G26</f>
        <v>1421.2060000000001</v>
      </c>
      <c r="H28" s="108">
        <f>H10+H13+H22+H26</f>
        <v>112.002</v>
      </c>
      <c r="I28" s="5"/>
      <c r="J28" s="75"/>
      <c r="K28" s="5"/>
      <c r="L28" s="5"/>
      <c r="M28" s="5"/>
      <c r="N28" s="5"/>
      <c r="O28" s="5"/>
      <c r="P28" s="76"/>
      <c r="Q28" s="5"/>
      <c r="R28" s="5"/>
      <c r="S28" s="5"/>
      <c r="T28" s="5"/>
    </row>
    <row r="29" spans="1:20" x14ac:dyDescent="0.25">
      <c r="A29" s="114"/>
      <c r="B29" s="107" t="s">
        <v>94</v>
      </c>
      <c r="C29" s="98"/>
      <c r="D29" s="114" t="s">
        <v>90</v>
      </c>
      <c r="E29" s="114" t="s">
        <v>91</v>
      </c>
      <c r="F29" s="114" t="s">
        <v>92</v>
      </c>
      <c r="G29" s="114" t="s">
        <v>93</v>
      </c>
      <c r="H29" s="114" t="s">
        <v>98</v>
      </c>
      <c r="I29" s="5"/>
      <c r="J29" s="75"/>
      <c r="K29" s="5"/>
      <c r="L29" s="5"/>
      <c r="M29" s="5"/>
      <c r="N29" s="5"/>
      <c r="O29" s="5"/>
      <c r="P29" s="25"/>
      <c r="Q29" s="5"/>
      <c r="R29" s="5"/>
      <c r="S29" s="5"/>
      <c r="T29" s="5"/>
    </row>
    <row r="30" spans="1:20" x14ac:dyDescent="0.25">
      <c r="A30" s="21"/>
      <c r="B30" s="63"/>
      <c r="C30" s="22"/>
      <c r="D30" s="64"/>
      <c r="E30" s="64"/>
      <c r="F30" s="64"/>
      <c r="G30" s="64"/>
      <c r="H30" s="78"/>
      <c r="I30" s="5"/>
      <c r="J30" s="71"/>
      <c r="K30" s="5"/>
      <c r="L30" s="5"/>
      <c r="M30" s="5"/>
      <c r="N30" s="5"/>
      <c r="O30" s="5"/>
      <c r="P30" s="59"/>
      <c r="Q30" s="5"/>
    </row>
    <row r="31" spans="1:20" x14ac:dyDescent="0.25">
      <c r="A31" s="21"/>
      <c r="B31" s="22"/>
      <c r="C31" s="22"/>
      <c r="D31" s="22"/>
      <c r="E31" s="22"/>
      <c r="F31" s="22"/>
      <c r="G31" s="22"/>
      <c r="H31" s="22"/>
      <c r="I31" s="5"/>
      <c r="J31" s="71"/>
      <c r="K31" s="5"/>
      <c r="L31" s="5"/>
      <c r="M31" s="5"/>
      <c r="N31" s="5"/>
      <c r="O31" s="5"/>
      <c r="P31" s="59"/>
      <c r="Q31" s="5"/>
    </row>
    <row r="32" spans="1:20" x14ac:dyDescent="0.25">
      <c r="A32" s="21"/>
      <c r="B32" s="22"/>
      <c r="C32" s="22"/>
      <c r="D32" s="22"/>
      <c r="E32" s="22"/>
      <c r="F32" s="22"/>
      <c r="G32" s="22"/>
      <c r="H32" s="22"/>
      <c r="I32" s="5"/>
      <c r="J32" s="71"/>
      <c r="K32" s="5"/>
      <c r="L32" s="5"/>
      <c r="M32" s="5"/>
      <c r="N32" s="5"/>
      <c r="O32" s="5"/>
      <c r="P32" s="59"/>
      <c r="Q32" s="5"/>
    </row>
    <row r="33" spans="1:17" x14ac:dyDescent="0.25">
      <c r="A33" s="21"/>
      <c r="B33" s="22"/>
      <c r="C33" s="22"/>
      <c r="D33" s="22"/>
      <c r="E33" s="22"/>
      <c r="F33" s="22"/>
      <c r="G33" s="22"/>
      <c r="H33" s="22"/>
      <c r="I33" s="5"/>
      <c r="J33" s="72"/>
      <c r="K33" s="5"/>
      <c r="L33" s="5"/>
      <c r="M33" s="5"/>
      <c r="N33" s="5"/>
      <c r="O33" s="5"/>
      <c r="P33" s="73"/>
      <c r="Q33" s="5"/>
    </row>
    <row r="34" spans="1:17" x14ac:dyDescent="0.25">
      <c r="A34" s="21"/>
      <c r="B34" s="22"/>
      <c r="C34" s="22"/>
      <c r="D34" s="22"/>
      <c r="E34" s="22"/>
      <c r="F34" s="22"/>
      <c r="G34" s="22"/>
      <c r="H34" s="22"/>
      <c r="I34" s="5"/>
      <c r="J34" s="5"/>
      <c r="K34" s="5"/>
      <c r="L34" s="5"/>
      <c r="M34" s="5"/>
      <c r="N34" s="5"/>
      <c r="O34" s="5"/>
      <c r="P34" s="5"/>
      <c r="Q34" s="5"/>
    </row>
    <row r="35" spans="1:17" x14ac:dyDescent="0.25">
      <c r="A35" s="21"/>
      <c r="B35" s="22"/>
      <c r="C35" s="22"/>
      <c r="D35" s="22"/>
      <c r="E35" s="22"/>
      <c r="F35" s="22"/>
      <c r="G35" s="22"/>
      <c r="H35" s="22"/>
      <c r="I35" s="5"/>
      <c r="J35" s="5"/>
      <c r="K35" s="5"/>
      <c r="L35" s="5"/>
      <c r="M35" s="5"/>
      <c r="N35" s="5"/>
      <c r="O35" s="5"/>
      <c r="P35" s="5"/>
      <c r="Q35" s="5"/>
    </row>
    <row r="36" spans="1:17" x14ac:dyDescent="0.25">
      <c r="A36" s="21"/>
      <c r="B36" s="22"/>
      <c r="C36" s="22"/>
      <c r="D36" s="22"/>
      <c r="E36" s="22"/>
      <c r="F36" s="22"/>
      <c r="G36" s="22"/>
      <c r="H36" s="22"/>
      <c r="I36" s="5"/>
      <c r="J36" s="5"/>
      <c r="K36" s="5"/>
      <c r="L36" s="5"/>
      <c r="M36" s="5"/>
      <c r="N36" s="5"/>
      <c r="O36" s="5"/>
      <c r="P36" s="5"/>
      <c r="Q36" s="5"/>
    </row>
    <row r="37" spans="1:17" x14ac:dyDescent="0.25">
      <c r="A37" s="21"/>
      <c r="B37" s="22"/>
      <c r="C37" s="22"/>
      <c r="D37" s="22"/>
      <c r="E37" s="22"/>
      <c r="F37" s="22"/>
      <c r="G37" s="22"/>
      <c r="H37" s="22"/>
      <c r="I37" s="5"/>
      <c r="J37" s="5"/>
      <c r="K37" s="5"/>
      <c r="L37" s="5"/>
      <c r="M37" s="5"/>
      <c r="N37" s="5"/>
      <c r="O37" s="5"/>
      <c r="P37" s="5"/>
      <c r="Q37" s="5"/>
    </row>
    <row r="38" spans="1:17" x14ac:dyDescent="0.25">
      <c r="A38" s="21"/>
      <c r="B38" s="22"/>
      <c r="C38" s="22"/>
      <c r="D38" s="22"/>
      <c r="E38" s="22"/>
      <c r="F38" s="22"/>
      <c r="G38" s="22"/>
      <c r="H38" s="22"/>
    </row>
    <row r="39" spans="1:17" x14ac:dyDescent="0.25">
      <c r="A39" s="24"/>
      <c r="B39" s="24"/>
      <c r="C39" s="24"/>
      <c r="D39" s="22"/>
      <c r="E39" s="22"/>
      <c r="F39" s="22"/>
      <c r="G39" s="22"/>
      <c r="H39" s="22"/>
    </row>
    <row r="40" spans="1:17" x14ac:dyDescent="0.25">
      <c r="A40" s="5"/>
      <c r="B40" s="5"/>
      <c r="C40" s="25"/>
      <c r="D40" s="21"/>
      <c r="E40" s="21"/>
      <c r="F40" s="21"/>
      <c r="G40" s="21"/>
      <c r="H40" s="21"/>
      <c r="I40" s="5"/>
    </row>
    <row r="41" spans="1:17" x14ac:dyDescent="0.25">
      <c r="A41" s="5"/>
      <c r="B41" s="5"/>
      <c r="C41" s="25"/>
      <c r="D41" s="21"/>
      <c r="E41" s="21"/>
      <c r="F41" s="21"/>
      <c r="G41" s="21"/>
      <c r="H41" s="21"/>
      <c r="I41" s="5"/>
    </row>
    <row r="42" spans="1:17" x14ac:dyDescent="0.25">
      <c r="A42" s="5"/>
      <c r="B42" s="5"/>
      <c r="C42" s="25"/>
      <c r="D42" s="21"/>
      <c r="E42" s="21"/>
      <c r="F42" s="21"/>
      <c r="G42" s="21"/>
      <c r="H42" s="21"/>
      <c r="I42" s="5"/>
    </row>
    <row r="43" spans="1:17" x14ac:dyDescent="0.25">
      <c r="A43" s="5"/>
      <c r="B43" s="5"/>
      <c r="C43" s="25"/>
      <c r="D43" s="21"/>
      <c r="E43" s="21"/>
      <c r="F43" s="21"/>
      <c r="G43" s="21"/>
      <c r="H43" s="21"/>
      <c r="I43" s="5"/>
    </row>
    <row r="44" spans="1:17" x14ac:dyDescent="0.25">
      <c r="A44" s="5"/>
      <c r="B44" s="5"/>
      <c r="C44" s="25"/>
      <c r="F44" s="15"/>
      <c r="G44" s="15"/>
      <c r="H44" s="15"/>
    </row>
    <row r="45" spans="1:17" x14ac:dyDescent="0.25">
      <c r="A45" s="5"/>
      <c r="B45" s="5"/>
      <c r="C45" s="25"/>
    </row>
    <row r="46" spans="1:17" x14ac:dyDescent="0.25">
      <c r="A46" s="5"/>
      <c r="B46" s="5"/>
      <c r="C46" s="25"/>
    </row>
    <row r="47" spans="1:17" x14ac:dyDescent="0.25">
      <c r="A47" s="5"/>
      <c r="B47" s="5"/>
      <c r="C47" s="25"/>
    </row>
    <row r="48" spans="1:17" x14ac:dyDescent="0.25">
      <c r="A48" s="5"/>
      <c r="B48" s="5"/>
      <c r="C48" s="25"/>
    </row>
    <row r="49" spans="1:3" x14ac:dyDescent="0.25">
      <c r="A49" s="5"/>
      <c r="B49" s="5"/>
      <c r="C49" s="25"/>
    </row>
    <row r="50" spans="1:3" x14ac:dyDescent="0.25">
      <c r="A50" s="5"/>
      <c r="B50" s="5"/>
      <c r="C50" s="25"/>
    </row>
    <row r="51" spans="1:3" x14ac:dyDescent="0.25">
      <c r="A51" s="5"/>
      <c r="B51" s="5"/>
      <c r="C51" s="25"/>
    </row>
    <row r="52" spans="1:3" x14ac:dyDescent="0.25">
      <c r="A52" s="5"/>
      <c r="B52" s="5"/>
      <c r="C52" s="25"/>
    </row>
    <row r="53" spans="1:3" x14ac:dyDescent="0.25">
      <c r="A53" s="5"/>
      <c r="B53" s="5"/>
      <c r="C53" s="25"/>
    </row>
    <row r="54" spans="1:3" x14ac:dyDescent="0.25">
      <c r="A54" s="5"/>
      <c r="B54" s="5"/>
      <c r="C54" s="25"/>
    </row>
    <row r="55" spans="1:3" x14ac:dyDescent="0.25">
      <c r="A55" s="5"/>
      <c r="B55" s="5"/>
      <c r="C55" s="25"/>
    </row>
    <row r="56" spans="1:3" x14ac:dyDescent="0.25">
      <c r="A56" s="5"/>
      <c r="B56" s="5"/>
      <c r="C56" s="25"/>
    </row>
    <row r="57" spans="1:3" x14ac:dyDescent="0.25">
      <c r="A57" s="5"/>
      <c r="B57" s="5"/>
      <c r="C57" s="25"/>
    </row>
    <row r="58" spans="1:3" x14ac:dyDescent="0.25">
      <c r="A58" s="5"/>
      <c r="B58" s="5"/>
      <c r="C58" s="25"/>
    </row>
    <row r="59" spans="1:3" x14ac:dyDescent="0.25">
      <c r="A59" s="5"/>
      <c r="B59" s="5"/>
      <c r="C59" s="25"/>
    </row>
    <row r="60" spans="1:3" x14ac:dyDescent="0.25">
      <c r="A60" s="5"/>
      <c r="B60" s="5"/>
      <c r="C60" s="25"/>
    </row>
    <row r="61" spans="1:3" x14ac:dyDescent="0.25">
      <c r="A61" s="5"/>
      <c r="B61" s="5"/>
      <c r="C61" s="25"/>
    </row>
    <row r="62" spans="1:3" x14ac:dyDescent="0.25">
      <c r="A62" s="5"/>
      <c r="B62" s="5"/>
      <c r="C62" s="25"/>
    </row>
    <row r="63" spans="1:3" x14ac:dyDescent="0.25">
      <c r="A63" s="5"/>
      <c r="B63" s="5"/>
      <c r="C63" s="25"/>
    </row>
    <row r="64" spans="1:3" x14ac:dyDescent="0.25">
      <c r="A64" s="5"/>
      <c r="B64" s="5"/>
      <c r="C64" s="25"/>
    </row>
    <row r="65" spans="1:3" x14ac:dyDescent="0.25">
      <c r="A65" s="5"/>
      <c r="B65" s="5"/>
      <c r="C65" s="25"/>
    </row>
    <row r="66" spans="1:3" x14ac:dyDescent="0.25">
      <c r="A66" s="5"/>
      <c r="B66" s="5"/>
      <c r="C66" s="5"/>
    </row>
    <row r="67" spans="1:3" x14ac:dyDescent="0.25">
      <c r="A67" s="5"/>
      <c r="B67" s="5"/>
      <c r="C67" s="5"/>
    </row>
    <row r="68" spans="1:3" x14ac:dyDescent="0.25">
      <c r="A68" s="5"/>
      <c r="B68" s="5"/>
      <c r="C68" s="5"/>
    </row>
    <row r="69" spans="1:3" x14ac:dyDescent="0.25">
      <c r="A69" s="5"/>
      <c r="B69" s="5"/>
      <c r="C69" s="5"/>
    </row>
    <row r="70" spans="1:3" x14ac:dyDescent="0.25">
      <c r="A70" s="5"/>
      <c r="B70" s="5"/>
      <c r="C70" s="5"/>
    </row>
  </sheetData>
  <mergeCells count="16">
    <mergeCell ref="A1:B1"/>
    <mergeCell ref="A2:B2"/>
    <mergeCell ref="A3:A5"/>
    <mergeCell ref="B3:B5"/>
    <mergeCell ref="D3:F3"/>
    <mergeCell ref="C3:C5"/>
    <mergeCell ref="D4:D5"/>
    <mergeCell ref="E4:E5"/>
    <mergeCell ref="F4:F5"/>
    <mergeCell ref="H3:H5"/>
    <mergeCell ref="A11:H11"/>
    <mergeCell ref="A14:H14"/>
    <mergeCell ref="A23:H23"/>
    <mergeCell ref="A27:H27"/>
    <mergeCell ref="A6:H6"/>
    <mergeCell ref="G3:G5"/>
  </mergeCells>
  <pageMargins left="1" right="1" top="1" bottom="1" header="0.5" footer="0.5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Меню по дням</vt:lpstr>
      <vt:lpstr>день 1</vt:lpstr>
      <vt:lpstr>день 2</vt:lpstr>
      <vt:lpstr>день 3</vt:lpstr>
      <vt:lpstr>день 4</vt:lpstr>
      <vt:lpstr>день 5</vt:lpstr>
      <vt:lpstr>день 6</vt:lpstr>
      <vt:lpstr>день 7</vt:lpstr>
      <vt:lpstr>день 8</vt:lpstr>
      <vt:lpstr>день 9</vt:lpstr>
      <vt:lpstr>день 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2024-06-17T13:18:45Z</dcterms:modified>
</cp:coreProperties>
</file>